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ublic Works\Engineering\STORMWATER\LID\LID Manual Update\Calculator Update\"/>
    </mc:Choice>
  </mc:AlternateContent>
  <xr:revisionPtr revIDLastSave="0" documentId="13_ncr:1_{6F2D3EF8-8395-4AA7-B56C-2FC7A8946598}" xr6:coauthVersionLast="36" xr6:coauthVersionMax="36" xr10:uidLastSave="{00000000-0000-0000-0000-000000000000}"/>
  <bookViews>
    <workbookView xWindow="0" yWindow="0" windowWidth="28800" windowHeight="11325" activeTab="1" xr2:uid="{A7CBC0B6-589B-465C-A410-3D7ADA6E790C}"/>
  </bookViews>
  <sheets>
    <sheet name="Regulated Projects Wksht 1" sheetId="1" r:id="rId1"/>
    <sheet name="Regulated Projects Wksht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 l="1"/>
  <c r="J28" i="2"/>
  <c r="J26" i="2"/>
  <c r="J25" i="2"/>
  <c r="J21" i="2"/>
  <c r="J20" i="2"/>
  <c r="J19" i="2"/>
  <c r="J17" i="2"/>
  <c r="J16" i="2"/>
  <c r="J11" i="2"/>
  <c r="J8" i="2"/>
  <c r="F20" i="1"/>
  <c r="D20" i="1"/>
  <c r="G20" i="1" s="1"/>
  <c r="G19" i="1"/>
  <c r="F19" i="1"/>
  <c r="D19" i="1"/>
  <c r="F18" i="1"/>
  <c r="D18" i="1"/>
  <c r="G18" i="1" s="1"/>
  <c r="F17" i="1"/>
  <c r="D17" i="1"/>
  <c r="G17" i="1" s="1"/>
  <c r="F16" i="1"/>
  <c r="D16" i="1"/>
  <c r="G16" i="1" s="1"/>
  <c r="G15" i="1"/>
  <c r="F15" i="1"/>
  <c r="D15" i="1"/>
  <c r="F14" i="1"/>
  <c r="D14" i="1"/>
  <c r="G14" i="1" s="1"/>
  <c r="F13" i="1"/>
  <c r="D13" i="1"/>
  <c r="G13" i="1" s="1"/>
  <c r="F12" i="1"/>
  <c r="D12" i="1"/>
  <c r="G12" i="1" s="1"/>
  <c r="G11" i="1"/>
  <c r="F11" i="1"/>
  <c r="D11" i="1"/>
  <c r="G10" i="1"/>
  <c r="F10" i="1"/>
  <c r="D10" i="1"/>
  <c r="G9" i="1"/>
  <c r="F9" i="1"/>
  <c r="D9" i="1"/>
  <c r="F8" i="1"/>
  <c r="D8" i="1"/>
  <c r="G8" i="1" s="1"/>
  <c r="G7" i="1"/>
  <c r="F7" i="1"/>
  <c r="D7" i="1"/>
  <c r="G6" i="1"/>
  <c r="F6" i="1"/>
  <c r="D6" i="1"/>
  <c r="F5" i="1"/>
  <c r="D5" i="1"/>
  <c r="G5" i="1" s="1"/>
  <c r="F4" i="1"/>
  <c r="D4" i="1"/>
  <c r="G4" i="1" s="1"/>
  <c r="F3" i="1"/>
  <c r="D3" i="1"/>
  <c r="G3" i="1" s="1"/>
  <c r="J46" i="2" l="1"/>
  <c r="J49" i="2" s="1"/>
  <c r="J52" i="2" s="1"/>
  <c r="J55" i="2" s="1"/>
</calcChain>
</file>

<file path=xl/sharedStrings.xml><?xml version="1.0" encoding="utf-8"?>
<sst xmlns="http://schemas.openxmlformats.org/spreadsheetml/2006/main" count="168" uniqueCount="132">
  <si>
    <t>Regulated Projects Worksheet 1 - Humboldt Low Impact Development Stormwater Manual</t>
  </si>
  <si>
    <t>DMA Name</t>
  </si>
  <si>
    <t>Total Post Project
Impervious Surface Area 
(square feet)</t>
  </si>
  <si>
    <r>
      <t>Pervious Self-Retaining 
 Area</t>
    </r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
(square feet)</t>
    </r>
  </si>
  <si>
    <t>Ratio of 
Impervious Surface Area to
Self-Retaining Pervious Surface  Area</t>
  </si>
  <si>
    <r>
      <t>Does Ratio Achieve 
3.5 : 1 ratio or better of 
Impervious Surface Area to  
Self-Retaining Pervious Surface Area
(Yes or No)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</t>
    </r>
  </si>
  <si>
    <t>Example A</t>
  </si>
  <si>
    <t>:</t>
  </si>
  <si>
    <t>Example B</t>
  </si>
  <si>
    <t>1: Self-Retaining Areas where impervious surface runoff is directed to the Pervious Self-Retaining Area in accordance with Humboldt LID Manual - Part C, Section 6.0</t>
  </si>
  <si>
    <t>2: If "Yes", Ratio of Impervious Surface Area to Self-Retaining Pervious Surface  Area is equal to  3.5:1 or better (1.3:1 or better in the Shelter Cove MS4 area), then compliance with runoff  reduction measures have been met for DMA.
   If "No", Ratio of Impervious Surface Area to Self-Retaining Pervious Surface Area does not achieve 3.5:1 or better (1.3:1 in Shelter Cove), then compliance with runoff reduction measures have not been met for DMA (Complete Worksheet 2).</t>
  </si>
  <si>
    <t>Regulated Projects Worksheet 2
Humboldt Low Impact Development Stormwater Manual</t>
  </si>
  <si>
    <t>Project Information</t>
  </si>
  <si>
    <t>Formulas/Notes</t>
  </si>
  <si>
    <t xml:space="preserve">DMA Name: </t>
  </si>
  <si>
    <t>Total Post-Project Impervious Surface Area (square feet)</t>
  </si>
  <si>
    <t>A</t>
  </si>
  <si>
    <t>square feet</t>
  </si>
  <si>
    <t xml:space="preserve">24 hour  - 85th Percentile Design Storm </t>
  </si>
  <si>
    <t>B</t>
  </si>
  <si>
    <t>inch</t>
  </si>
  <si>
    <r>
      <t xml:space="preserve">B </t>
    </r>
    <r>
      <rPr>
        <sz val="8"/>
        <color theme="1"/>
        <rFont val="Calibri"/>
        <family val="2"/>
        <scheme val="minor"/>
      </rPr>
      <t>= Select Design Storm Value 
(0.65-inch Humboldt Bay Area, 1.3-inch Shelter Cove)</t>
    </r>
  </si>
  <si>
    <r>
      <t xml:space="preserve">Impervious Surface Runoff Value
</t>
    </r>
    <r>
      <rPr>
        <b/>
        <sz val="8"/>
        <color theme="1"/>
        <rFont val="Calibri"/>
        <family val="2"/>
        <scheme val="minor"/>
      </rPr>
      <t>(Potential Stormwater Runoff due to impervious surface area 
and design storm value)</t>
    </r>
  </si>
  <si>
    <t>C</t>
  </si>
  <si>
    <t>Gallons
per 24 hours</t>
  </si>
  <si>
    <r>
      <rPr>
        <b/>
        <sz val="8"/>
        <color rgb="FFFF0000"/>
        <rFont val="Calibri"/>
        <family val="2"/>
        <scheme val="minor"/>
      </rPr>
      <t xml:space="preserve">C </t>
    </r>
    <r>
      <rPr>
        <b/>
        <sz val="8"/>
        <color theme="1"/>
        <rFont val="Calibri"/>
        <family val="2"/>
        <scheme val="minor"/>
      </rPr>
      <t xml:space="preserve">= </t>
    </r>
    <r>
      <rPr>
        <b/>
        <sz val="8"/>
        <color rgb="FF00B050"/>
        <rFont val="Calibri"/>
        <family val="2"/>
        <scheme val="minor"/>
      </rPr>
      <t>A</t>
    </r>
    <r>
      <rPr>
        <b/>
        <sz val="8"/>
        <color theme="1"/>
        <rFont val="Calibri"/>
        <family val="2"/>
        <scheme val="minor"/>
      </rPr>
      <t xml:space="preserve"> x B x 0.083 x 7.48</t>
    </r>
  </si>
  <si>
    <t>Pervious Self-Retaining Area (SRA) Credit (if applicable, if none enter 0)</t>
  </si>
  <si>
    <t>Self-Retaining Area 
(square feet)</t>
  </si>
  <si>
    <t>SRA Credit</t>
  </si>
  <si>
    <r>
      <rPr>
        <b/>
        <sz val="8"/>
        <color rgb="FFFF0000"/>
        <rFont val="Calibri"/>
        <family val="2"/>
        <scheme val="minor"/>
      </rPr>
      <t>SRA Credi</t>
    </r>
    <r>
      <rPr>
        <sz val="8"/>
        <color rgb="FFFF0000"/>
        <rFont val="Calibri"/>
        <family val="2"/>
        <scheme val="minor"/>
      </rPr>
      <t>t</t>
    </r>
    <r>
      <rPr>
        <sz val="8"/>
        <color theme="1"/>
        <rFont val="Calibri"/>
        <family val="2"/>
        <scheme val="minor"/>
      </rPr>
      <t xml:space="preserve"> = </t>
    </r>
    <r>
      <rPr>
        <b/>
        <sz val="8"/>
        <color rgb="FF00B050"/>
        <rFont val="Calibri"/>
        <family val="2"/>
        <scheme val="minor"/>
      </rPr>
      <t>Self-Retaining Area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x Multiplier 
</t>
    </r>
    <r>
      <rPr>
        <sz val="8"/>
        <color theme="1"/>
        <rFont val="Calibri"/>
        <family val="2"/>
        <scheme val="minor"/>
      </rPr>
      <t xml:space="preserve"> Select </t>
    </r>
    <r>
      <rPr>
        <b/>
        <sz val="8"/>
        <color theme="1"/>
        <rFont val="Calibri"/>
        <family val="2"/>
        <scheme val="minor"/>
      </rPr>
      <t>Multiplier</t>
    </r>
    <r>
      <rPr>
        <sz val="8"/>
        <color theme="1"/>
        <rFont val="Calibri"/>
        <family val="2"/>
        <scheme val="minor"/>
      </rPr>
      <t xml:space="preserve"> (3.5 Humboldt Bay Area, 1.3 Shelter Cove)</t>
    </r>
  </si>
  <si>
    <t>Site Design Measure Credits</t>
  </si>
  <si>
    <t>Tree Planting and Preservation</t>
  </si>
  <si>
    <t>New Trees</t>
  </si>
  <si>
    <t># of trees</t>
  </si>
  <si>
    <t>100 square feet per deciduous tree</t>
  </si>
  <si>
    <t>D</t>
  </si>
  <si>
    <t>E</t>
  </si>
  <si>
    <r>
      <rPr>
        <b/>
        <sz val="8"/>
        <color rgb="FFFF0000"/>
        <rFont val="Calibri"/>
        <family val="2"/>
        <scheme val="minor"/>
      </rPr>
      <t>E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=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color rgb="FF00B050"/>
        <rFont val="Calibri"/>
        <family val="2"/>
        <scheme val="minor"/>
      </rPr>
      <t>D</t>
    </r>
    <r>
      <rPr>
        <b/>
        <sz val="8"/>
        <color theme="1"/>
        <rFont val="Calibri"/>
        <family val="2"/>
        <scheme val="minor"/>
      </rPr>
      <t xml:space="preserve"> x 100</t>
    </r>
  </si>
  <si>
    <t>200 square feet per evergreen tree</t>
  </si>
  <si>
    <t>F</t>
  </si>
  <si>
    <t>G</t>
  </si>
  <si>
    <r>
      <rPr>
        <b/>
        <sz val="8"/>
        <color rgb="FFFF0000"/>
        <rFont val="Calibri"/>
        <family val="2"/>
        <scheme val="minor"/>
      </rPr>
      <t>G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=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color rgb="FF00B050"/>
        <rFont val="Calibri"/>
        <family val="2"/>
        <scheme val="minor"/>
      </rPr>
      <t>F</t>
    </r>
    <r>
      <rPr>
        <b/>
        <sz val="8"/>
        <color theme="1"/>
        <rFont val="Calibri"/>
        <family val="2"/>
        <scheme val="minor"/>
      </rPr>
      <t xml:space="preserve"> x 200</t>
    </r>
  </si>
  <si>
    <t>Existing Trees (Credit for 50% of existing canopy area)</t>
  </si>
  <si>
    <t>Canopy diameter 
(feet)</t>
  </si>
  <si>
    <t>Tree #1</t>
  </si>
  <si>
    <r>
      <t>H</t>
    </r>
    <r>
      <rPr>
        <b/>
        <vertAlign val="subscript"/>
        <sz val="9"/>
        <color rgb="FF00B050"/>
        <rFont val="Calibri"/>
        <family val="2"/>
        <scheme val="minor"/>
      </rPr>
      <t>1</t>
    </r>
  </si>
  <si>
    <r>
      <t>J</t>
    </r>
    <r>
      <rPr>
        <b/>
        <vertAlign val="subscript"/>
        <sz val="9"/>
        <color rgb="FFFF0000"/>
        <rFont val="Calibri"/>
        <family val="2"/>
        <scheme val="minor"/>
      </rPr>
      <t>1</t>
    </r>
  </si>
  <si>
    <r>
      <t>J</t>
    </r>
    <r>
      <rPr>
        <b/>
        <vertAlign val="subscript"/>
        <sz val="8"/>
        <color rgb="FFFF0000"/>
        <rFont val="Calibri"/>
        <family val="2"/>
        <scheme val="minor"/>
      </rPr>
      <t xml:space="preserve">1 </t>
    </r>
    <r>
      <rPr>
        <b/>
        <sz val="8"/>
        <color rgb="FFFF0000"/>
        <rFont val="Calibri"/>
        <family val="2"/>
        <scheme val="minor"/>
      </rPr>
      <t>= 3.14 x (</t>
    </r>
    <r>
      <rPr>
        <b/>
        <sz val="8"/>
        <color rgb="FF00B050"/>
        <rFont val="Calibri"/>
        <family val="2"/>
        <scheme val="minor"/>
      </rPr>
      <t>H</t>
    </r>
    <r>
      <rPr>
        <b/>
        <vertAlign val="subscript"/>
        <sz val="8"/>
        <color rgb="FF00B050"/>
        <rFont val="Calibri"/>
        <family val="2"/>
        <scheme val="minor"/>
      </rPr>
      <t>1</t>
    </r>
    <r>
      <rPr>
        <b/>
        <sz val="8"/>
        <color rgb="FFFF0000"/>
        <rFont val="Calibri"/>
        <family val="2"/>
        <scheme val="minor"/>
      </rPr>
      <t>/2)</t>
    </r>
    <r>
      <rPr>
        <b/>
        <vertAlign val="superscript"/>
        <sz val="8"/>
        <color rgb="FFFF000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 xml:space="preserve"> x 0.50 </t>
    </r>
  </si>
  <si>
    <t>Tree #2</t>
  </si>
  <si>
    <r>
      <t>H</t>
    </r>
    <r>
      <rPr>
        <b/>
        <vertAlign val="subscript"/>
        <sz val="9"/>
        <color rgb="FF00B050"/>
        <rFont val="Calibri"/>
        <family val="2"/>
        <scheme val="minor"/>
      </rPr>
      <t>2</t>
    </r>
  </si>
  <si>
    <r>
      <t>J</t>
    </r>
    <r>
      <rPr>
        <b/>
        <vertAlign val="subscript"/>
        <sz val="9"/>
        <color rgb="FFFF0000"/>
        <rFont val="Calibri"/>
        <family val="2"/>
        <scheme val="minor"/>
      </rPr>
      <t>2</t>
    </r>
  </si>
  <si>
    <r>
      <t>J</t>
    </r>
    <r>
      <rPr>
        <b/>
        <vertAlign val="subscript"/>
        <sz val="8"/>
        <color rgb="FFFF000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 xml:space="preserve"> = 3.14 x (</t>
    </r>
    <r>
      <rPr>
        <b/>
        <sz val="8"/>
        <color rgb="FF00B050"/>
        <rFont val="Calibri"/>
        <family val="2"/>
        <scheme val="minor"/>
      </rPr>
      <t>H</t>
    </r>
    <r>
      <rPr>
        <b/>
        <vertAlign val="subscript"/>
        <sz val="8"/>
        <color rgb="FF00B05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>/2)</t>
    </r>
    <r>
      <rPr>
        <b/>
        <vertAlign val="superscript"/>
        <sz val="8"/>
        <color rgb="FFFF000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 xml:space="preserve"> x 0.50 </t>
    </r>
  </si>
  <si>
    <t>Tree #3</t>
  </si>
  <si>
    <r>
      <t>H</t>
    </r>
    <r>
      <rPr>
        <b/>
        <vertAlign val="subscript"/>
        <sz val="9"/>
        <color rgb="FF00B050"/>
        <rFont val="Calibri"/>
        <family val="2"/>
        <scheme val="minor"/>
      </rPr>
      <t>3</t>
    </r>
  </si>
  <si>
    <r>
      <t>J</t>
    </r>
    <r>
      <rPr>
        <b/>
        <vertAlign val="subscript"/>
        <sz val="9"/>
        <color rgb="FFFF0000"/>
        <rFont val="Calibri"/>
        <family val="2"/>
        <scheme val="minor"/>
      </rPr>
      <t>3</t>
    </r>
  </si>
  <si>
    <r>
      <t>J</t>
    </r>
    <r>
      <rPr>
        <b/>
        <vertAlign val="subscript"/>
        <sz val="8"/>
        <color rgb="FFFF0000"/>
        <rFont val="Calibri"/>
        <family val="2"/>
        <scheme val="minor"/>
      </rPr>
      <t>3</t>
    </r>
    <r>
      <rPr>
        <b/>
        <sz val="8"/>
        <color rgb="FFFF0000"/>
        <rFont val="Calibri"/>
        <family val="2"/>
        <scheme val="minor"/>
      </rPr>
      <t xml:space="preserve"> = 3.14 x (</t>
    </r>
    <r>
      <rPr>
        <b/>
        <sz val="8"/>
        <color rgb="FF00B050"/>
        <rFont val="Calibri"/>
        <family val="2"/>
        <scheme val="minor"/>
      </rPr>
      <t>H</t>
    </r>
    <r>
      <rPr>
        <b/>
        <vertAlign val="subscript"/>
        <sz val="8"/>
        <color rgb="FF00B050"/>
        <rFont val="Calibri"/>
        <family val="2"/>
        <scheme val="minor"/>
      </rPr>
      <t>3</t>
    </r>
    <r>
      <rPr>
        <b/>
        <sz val="8"/>
        <color rgb="FFFF0000"/>
        <rFont val="Calibri"/>
        <family val="2"/>
        <scheme val="minor"/>
      </rPr>
      <t>/2)</t>
    </r>
    <r>
      <rPr>
        <b/>
        <vertAlign val="superscript"/>
        <sz val="8"/>
        <color rgb="FFFF0000"/>
        <rFont val="Calibri"/>
        <family val="2"/>
        <scheme val="minor"/>
      </rPr>
      <t>2</t>
    </r>
    <r>
      <rPr>
        <b/>
        <sz val="8"/>
        <color rgb="FFFF0000"/>
        <rFont val="Calibri"/>
        <family val="2"/>
        <scheme val="minor"/>
      </rPr>
      <t xml:space="preserve"> x 0.50 </t>
    </r>
  </si>
  <si>
    <t>Rain Barrel or Cisterns (55 gallon minimum)</t>
  </si>
  <si>
    <t>Square foot credit per gallon 
based on 24-hour, 85th Percentile Design Storm</t>
  </si>
  <si>
    <t>K</t>
  </si>
  <si>
    <r>
      <rPr>
        <b/>
        <sz val="8"/>
        <color theme="1"/>
        <rFont val="Calibri"/>
        <family val="2"/>
        <scheme val="minor"/>
      </rPr>
      <t>K</t>
    </r>
    <r>
      <rPr>
        <sz val="8"/>
        <color theme="1"/>
        <rFont val="Calibri"/>
        <family val="2"/>
        <scheme val="minor"/>
      </rPr>
      <t xml:space="preserve"> = Select square foot credit per gallon 
(2.48 Humboldt Bay Area, 1.24 Shelter Cove)</t>
    </r>
  </si>
  <si>
    <t>Gallons</t>
  </si>
  <si>
    <t>Rain Barrels</t>
  </si>
  <si>
    <t>L</t>
  </si>
  <si>
    <t>M</t>
  </si>
  <si>
    <r>
      <rPr>
        <b/>
        <sz val="8"/>
        <color rgb="FFFF0000"/>
        <rFont val="Calibri"/>
        <family val="2"/>
        <scheme val="minor"/>
      </rPr>
      <t>M</t>
    </r>
    <r>
      <rPr>
        <b/>
        <sz val="8"/>
        <color theme="1"/>
        <rFont val="Calibri"/>
        <family val="2"/>
        <scheme val="minor"/>
      </rPr>
      <t xml:space="preserve"> =</t>
    </r>
    <r>
      <rPr>
        <b/>
        <sz val="8"/>
        <color rgb="FF00B050"/>
        <rFont val="Calibri"/>
        <family val="2"/>
        <scheme val="minor"/>
      </rPr>
      <t xml:space="preserve"> L</t>
    </r>
    <r>
      <rPr>
        <b/>
        <sz val="8"/>
        <color theme="1"/>
        <rFont val="Calibri"/>
        <family val="2"/>
        <scheme val="minor"/>
      </rPr>
      <t xml:space="preserve"> x K</t>
    </r>
  </si>
  <si>
    <t>Cisterns</t>
  </si>
  <si>
    <t>N</t>
  </si>
  <si>
    <t>O</t>
  </si>
  <si>
    <r>
      <rPr>
        <b/>
        <sz val="8"/>
        <color rgb="FFFF0000"/>
        <rFont val="Calibri"/>
        <family val="2"/>
        <scheme val="minor"/>
      </rPr>
      <t>O</t>
    </r>
    <r>
      <rPr>
        <b/>
        <sz val="8"/>
        <color theme="1"/>
        <rFont val="Calibri"/>
        <family val="2"/>
        <scheme val="minor"/>
      </rPr>
      <t xml:space="preserve"> = </t>
    </r>
    <r>
      <rPr>
        <b/>
        <sz val="8"/>
        <color rgb="FF00B050"/>
        <rFont val="Calibri"/>
        <family val="2"/>
        <scheme val="minor"/>
      </rPr>
      <t>N</t>
    </r>
    <r>
      <rPr>
        <b/>
        <sz val="8"/>
        <color theme="1"/>
        <rFont val="Calibri"/>
        <family val="2"/>
        <scheme val="minor"/>
      </rPr>
      <t xml:space="preserve"> x K</t>
    </r>
  </si>
  <si>
    <t>cubic feet</t>
  </si>
  <si>
    <r>
      <t>volume(ft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) = length x width x depth</t>
    </r>
  </si>
  <si>
    <t>P</t>
  </si>
  <si>
    <t>Q</t>
  </si>
  <si>
    <r>
      <t xml:space="preserve">Q = </t>
    </r>
    <r>
      <rPr>
        <b/>
        <sz val="8"/>
        <color rgb="FF00B050"/>
        <rFont val="Calibri"/>
        <family val="2"/>
        <scheme val="minor"/>
      </rPr>
      <t>P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x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x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K x 7.48</t>
    </r>
  </si>
  <si>
    <t>porosity (approximate %)</t>
  </si>
  <si>
    <t>R</t>
  </si>
  <si>
    <t>Subsurface Infiltrators (55 gallon minimum)</t>
  </si>
  <si>
    <r>
      <t>Proprietary units vary, insert estimated storage in ft</t>
    </r>
    <r>
      <rPr>
        <vertAlign val="superscript"/>
        <sz val="9"/>
        <color theme="1"/>
        <rFont val="Calibri"/>
        <family val="2"/>
        <scheme val="minor"/>
      </rPr>
      <t>3</t>
    </r>
  </si>
  <si>
    <t>S</t>
  </si>
  <si>
    <t>T</t>
  </si>
  <si>
    <r>
      <rPr>
        <b/>
        <sz val="8"/>
        <color rgb="FFFF0000"/>
        <rFont val="Calibri"/>
        <family val="2"/>
        <scheme val="minor"/>
      </rPr>
      <t xml:space="preserve">T </t>
    </r>
    <r>
      <rPr>
        <b/>
        <sz val="8"/>
        <color theme="1"/>
        <rFont val="Calibri"/>
        <family val="2"/>
        <scheme val="minor"/>
      </rPr>
      <t xml:space="preserve">= </t>
    </r>
    <r>
      <rPr>
        <b/>
        <sz val="8"/>
        <color rgb="FF00B050"/>
        <rFont val="Calibri"/>
        <family val="2"/>
        <scheme val="minor"/>
      </rPr>
      <t>S</t>
    </r>
    <r>
      <rPr>
        <b/>
        <sz val="8"/>
        <color theme="1"/>
        <rFont val="Calibri"/>
        <family val="2"/>
        <scheme val="minor"/>
      </rPr>
      <t xml:space="preserve"> x 7.48</t>
    </r>
  </si>
  <si>
    <t>Impervious Area Disconnection</t>
  </si>
  <si>
    <t>U</t>
  </si>
  <si>
    <r>
      <rPr>
        <b/>
        <sz val="8"/>
        <color rgb="FF00B050"/>
        <rFont val="Calibri"/>
        <family val="2"/>
        <scheme val="minor"/>
      </rPr>
      <t>U</t>
    </r>
    <r>
      <rPr>
        <b/>
        <sz val="8"/>
        <color theme="1"/>
        <rFont val="Calibri"/>
        <family val="2"/>
        <scheme val="minor"/>
      </rPr>
      <t xml:space="preserve"> =</t>
    </r>
    <r>
      <rPr>
        <b/>
        <sz val="6"/>
        <color theme="1"/>
        <rFont val="Calibri"/>
        <family val="2"/>
        <scheme val="minor"/>
      </rPr>
      <t xml:space="preserve"> </t>
    </r>
    <r>
      <rPr>
        <sz val="6"/>
        <color theme="1"/>
        <rFont val="Calibri"/>
        <family val="2"/>
        <scheme val="minor"/>
      </rPr>
      <t>Enter square foot value</t>
    </r>
  </si>
  <si>
    <t>Soil Quality Improvement</t>
  </si>
  <si>
    <t>Credit per square foot of soil quality improvement</t>
  </si>
  <si>
    <t>V</t>
  </si>
  <si>
    <r>
      <rPr>
        <b/>
        <sz val="8"/>
        <color rgb="FF00B050"/>
        <rFont val="Calibri"/>
        <family val="2"/>
        <scheme val="minor"/>
      </rPr>
      <t xml:space="preserve">V </t>
    </r>
    <r>
      <rPr>
        <b/>
        <sz val="8"/>
        <color theme="1"/>
        <rFont val="Calibri"/>
        <family val="2"/>
        <scheme val="minor"/>
      </rPr>
      <t>=</t>
    </r>
    <r>
      <rPr>
        <b/>
        <sz val="6"/>
        <color theme="1"/>
        <rFont val="Calibri"/>
        <family val="2"/>
        <scheme val="minor"/>
      </rPr>
      <t xml:space="preserve"> </t>
    </r>
    <r>
      <rPr>
        <sz val="6"/>
        <color theme="1"/>
        <rFont val="Calibri"/>
        <family val="2"/>
        <scheme val="minor"/>
      </rPr>
      <t>Enter square foot value</t>
    </r>
  </si>
  <si>
    <t>Green Roof</t>
  </si>
  <si>
    <t>Credit per square foot of green roof installation</t>
  </si>
  <si>
    <t>W</t>
  </si>
  <si>
    <r>
      <rPr>
        <b/>
        <sz val="8"/>
        <color rgb="FF00B050"/>
        <rFont val="Calibri"/>
        <family val="2"/>
        <scheme val="minor"/>
      </rPr>
      <t>W</t>
    </r>
    <r>
      <rPr>
        <b/>
        <sz val="8"/>
        <color theme="1"/>
        <rFont val="Calibri"/>
        <family val="2"/>
        <scheme val="minor"/>
      </rPr>
      <t xml:space="preserve"> = </t>
    </r>
    <r>
      <rPr>
        <sz val="6"/>
        <color theme="1"/>
        <rFont val="Calibri"/>
        <family val="2"/>
        <scheme val="minor"/>
      </rPr>
      <t>Enter square foot value</t>
    </r>
  </si>
  <si>
    <t>PPPP (Alternative engineered hardscaping surfaces )</t>
  </si>
  <si>
    <t>Credit per square foot of PPPP</t>
  </si>
  <si>
    <t>X</t>
  </si>
  <si>
    <r>
      <rPr>
        <b/>
        <sz val="8"/>
        <color rgb="FF00B050"/>
        <rFont val="Calibri"/>
        <family val="2"/>
        <scheme val="minor"/>
      </rPr>
      <t>X</t>
    </r>
    <r>
      <rPr>
        <b/>
        <sz val="8"/>
        <color theme="1"/>
        <rFont val="Calibri"/>
        <family val="2"/>
        <scheme val="minor"/>
      </rPr>
      <t xml:space="preserve"> = </t>
    </r>
    <r>
      <rPr>
        <sz val="6"/>
        <color theme="1"/>
        <rFont val="Calibri"/>
        <family val="2"/>
        <scheme val="minor"/>
      </rPr>
      <t>Enter square foot value</t>
    </r>
  </si>
  <si>
    <t>Vegetated Swales</t>
  </si>
  <si>
    <t>Credit per square foot of vegetated swale</t>
  </si>
  <si>
    <t>Y</t>
  </si>
  <si>
    <r>
      <rPr>
        <b/>
        <sz val="8"/>
        <color rgb="FF00B050"/>
        <rFont val="Calibri"/>
        <family val="2"/>
        <scheme val="minor"/>
      </rPr>
      <t xml:space="preserve">Y </t>
    </r>
    <r>
      <rPr>
        <b/>
        <sz val="8"/>
        <color theme="1"/>
        <rFont val="Calibri"/>
        <family val="2"/>
        <scheme val="minor"/>
      </rPr>
      <t xml:space="preserve">= </t>
    </r>
    <r>
      <rPr>
        <sz val="6"/>
        <color theme="1"/>
        <rFont val="Calibri"/>
        <family val="2"/>
        <scheme val="minor"/>
      </rPr>
      <t>Enter square foot value</t>
    </r>
  </si>
  <si>
    <t>Stream Setbacks and Buffers</t>
  </si>
  <si>
    <r>
      <t>Credit per square foot of stream setback and buffer</t>
    </r>
    <r>
      <rPr>
        <vertAlign val="superscript"/>
        <sz val="9"/>
        <color theme="1"/>
        <rFont val="Calibri"/>
        <family val="2"/>
        <scheme val="minor"/>
      </rPr>
      <t>#</t>
    </r>
  </si>
  <si>
    <t>Z</t>
  </si>
  <si>
    <r>
      <rPr>
        <b/>
        <sz val="8"/>
        <color rgb="FF00B050"/>
        <rFont val="Calibri"/>
        <family val="2"/>
        <scheme val="minor"/>
      </rPr>
      <t xml:space="preserve">Z </t>
    </r>
    <r>
      <rPr>
        <b/>
        <sz val="8"/>
        <color theme="1"/>
        <rFont val="Calibri"/>
        <family val="2"/>
        <scheme val="minor"/>
      </rPr>
      <t xml:space="preserve">= </t>
    </r>
    <r>
      <rPr>
        <sz val="6"/>
        <color theme="1"/>
        <rFont val="Calibri"/>
        <family val="2"/>
        <scheme val="minor"/>
      </rPr>
      <t>Enter square foot value</t>
    </r>
  </si>
  <si>
    <t>Credits Total</t>
  </si>
  <si>
    <t>AA</t>
  </si>
  <si>
    <r>
      <rPr>
        <b/>
        <sz val="8"/>
        <color rgb="FFFF0000"/>
        <rFont val="Calibri"/>
        <family val="2"/>
        <scheme val="minor"/>
      </rPr>
      <t>AA</t>
    </r>
    <r>
      <rPr>
        <b/>
        <sz val="8"/>
        <color theme="1"/>
        <rFont val="Calibri"/>
        <family val="2"/>
        <scheme val="minor"/>
      </rPr>
      <t xml:space="preserve"> = </t>
    </r>
    <r>
      <rPr>
        <b/>
        <sz val="8"/>
        <color rgb="FFFF0000"/>
        <rFont val="Calibri"/>
        <family val="2"/>
        <scheme val="minor"/>
      </rPr>
      <t>SRA Credit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>E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>G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>J</t>
    </r>
    <r>
      <rPr>
        <b/>
        <vertAlign val="subscript"/>
        <sz val="8"/>
        <color rgb="FFFF0000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 xml:space="preserve"> +</t>
    </r>
    <r>
      <rPr>
        <b/>
        <sz val="8"/>
        <color rgb="FFFF0000"/>
        <rFont val="Calibri"/>
        <family val="2"/>
        <scheme val="minor"/>
      </rPr>
      <t>J</t>
    </r>
    <r>
      <rPr>
        <b/>
        <vertAlign val="subscript"/>
        <sz val="8"/>
        <color rgb="FFFF0000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>J</t>
    </r>
    <r>
      <rPr>
        <b/>
        <vertAlign val="subscript"/>
        <sz val="8"/>
        <color rgb="FFFF0000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+ 
</t>
    </r>
    <r>
      <rPr>
        <b/>
        <sz val="8"/>
        <color rgb="FFFF0000"/>
        <rFont val="Calibri"/>
        <family val="2"/>
        <scheme val="minor"/>
      </rPr>
      <t>M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FF0000"/>
        <rFont val="Calibri"/>
        <family val="2"/>
        <scheme val="minor"/>
      </rPr>
      <t xml:space="preserve">O </t>
    </r>
    <r>
      <rPr>
        <b/>
        <sz val="8"/>
        <color theme="1"/>
        <rFont val="Calibri"/>
        <family val="2"/>
        <scheme val="minor"/>
      </rPr>
      <t xml:space="preserve">+ </t>
    </r>
    <r>
      <rPr>
        <b/>
        <sz val="8"/>
        <color rgb="FFFF0000"/>
        <rFont val="Calibri"/>
        <family val="2"/>
        <scheme val="minor"/>
      </rPr>
      <t>Q</t>
    </r>
    <r>
      <rPr>
        <b/>
        <sz val="8"/>
        <color theme="1"/>
        <rFont val="Calibri"/>
        <family val="2"/>
        <scheme val="minor"/>
      </rPr>
      <t xml:space="preserve"> +</t>
    </r>
    <r>
      <rPr>
        <b/>
        <sz val="8"/>
        <color rgb="FF00B050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color rgb="FFFF0000"/>
        <rFont val="Calibri"/>
        <family val="2"/>
        <scheme val="minor"/>
      </rPr>
      <t>T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00B050"/>
        <rFont val="Calibri"/>
        <family val="2"/>
        <scheme val="minor"/>
      </rPr>
      <t>U</t>
    </r>
    <r>
      <rPr>
        <b/>
        <sz val="8"/>
        <color theme="1"/>
        <rFont val="Calibri"/>
        <family val="2"/>
        <scheme val="minor"/>
      </rPr>
      <t xml:space="preserve"> +</t>
    </r>
    <r>
      <rPr>
        <b/>
        <sz val="8"/>
        <color rgb="FF00B050"/>
        <rFont val="Calibri"/>
        <family val="2"/>
        <scheme val="minor"/>
      </rPr>
      <t xml:space="preserve"> V</t>
    </r>
    <r>
      <rPr>
        <b/>
        <sz val="8"/>
        <color theme="1"/>
        <rFont val="Calibri"/>
        <family val="2"/>
        <scheme val="minor"/>
      </rPr>
      <t xml:space="preserve"> + </t>
    </r>
    <r>
      <rPr>
        <b/>
        <sz val="8"/>
        <color rgb="FF00B050"/>
        <rFont val="Calibri"/>
        <family val="2"/>
        <scheme val="minor"/>
      </rPr>
      <t>W + X + Y + Z</t>
    </r>
  </si>
  <si>
    <t>Post-Project Impervious Surface Area minus 
Site Design Measure Credits</t>
  </si>
  <si>
    <t>BB</t>
  </si>
  <si>
    <r>
      <rPr>
        <b/>
        <sz val="8"/>
        <color rgb="FFFF0000"/>
        <rFont val="Calibri"/>
        <family val="2"/>
        <scheme val="minor"/>
      </rPr>
      <t>BB</t>
    </r>
    <r>
      <rPr>
        <b/>
        <sz val="8"/>
        <color theme="1"/>
        <rFont val="Calibri"/>
        <family val="2"/>
        <scheme val="minor"/>
      </rPr>
      <t xml:space="preserve"> = </t>
    </r>
    <r>
      <rPr>
        <b/>
        <sz val="8"/>
        <color rgb="FF00B050"/>
        <rFont val="Calibri"/>
        <family val="2"/>
        <scheme val="minor"/>
      </rPr>
      <t>A</t>
    </r>
    <r>
      <rPr>
        <b/>
        <sz val="8"/>
        <color theme="1"/>
        <rFont val="Calibri"/>
        <family val="2"/>
        <scheme val="minor"/>
      </rPr>
      <t xml:space="preserve"> - </t>
    </r>
    <r>
      <rPr>
        <b/>
        <sz val="8"/>
        <color rgb="FFFF0000"/>
        <rFont val="Calibri"/>
        <family val="2"/>
        <scheme val="minor"/>
      </rPr>
      <t>AA</t>
    </r>
  </si>
  <si>
    <r>
      <t xml:space="preserve">NEW Impervious Surface Runoff Value
</t>
    </r>
    <r>
      <rPr>
        <b/>
        <sz val="8"/>
        <color theme="1"/>
        <rFont val="Calibri"/>
        <family val="2"/>
        <scheme val="minor"/>
      </rPr>
      <t>(Potential Stormwater Runoff due to impervious surface area 
and design storm after implementation of Site Design Measures)</t>
    </r>
  </si>
  <si>
    <t>CC</t>
  </si>
  <si>
    <r>
      <rPr>
        <b/>
        <sz val="8"/>
        <color rgb="FFFF0000"/>
        <rFont val="Calibri"/>
        <family val="2"/>
        <scheme val="minor"/>
      </rPr>
      <t>CC</t>
    </r>
    <r>
      <rPr>
        <b/>
        <sz val="8"/>
        <color theme="1"/>
        <rFont val="Calibri"/>
        <family val="2"/>
        <scheme val="minor"/>
      </rPr>
      <t xml:space="preserve"> = </t>
    </r>
    <r>
      <rPr>
        <b/>
        <sz val="8"/>
        <color rgb="FFFF0000"/>
        <rFont val="Calibri"/>
        <family val="2"/>
        <scheme val="minor"/>
      </rPr>
      <t>BB</t>
    </r>
    <r>
      <rPr>
        <b/>
        <sz val="8"/>
        <color theme="1"/>
        <rFont val="Calibri"/>
        <family val="2"/>
        <scheme val="minor"/>
      </rPr>
      <t xml:space="preserve"> x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B</t>
    </r>
    <r>
      <rPr>
        <b/>
        <sz val="8"/>
        <color theme="1"/>
        <rFont val="Calibri"/>
        <family val="2"/>
        <scheme val="minor"/>
      </rPr>
      <t xml:space="preserve"> x 0.083 x 7.48</t>
    </r>
  </si>
  <si>
    <t>Percent reduction in Impervious Surface Runoff Value*</t>
  </si>
  <si>
    <t>DD</t>
  </si>
  <si>
    <t>%</t>
  </si>
  <si>
    <r>
      <rPr>
        <b/>
        <sz val="8"/>
        <color rgb="FFFF0000"/>
        <rFont val="Calibri"/>
        <family val="2"/>
        <scheme val="minor"/>
      </rPr>
      <t xml:space="preserve">DD </t>
    </r>
    <r>
      <rPr>
        <b/>
        <sz val="8"/>
        <color theme="1"/>
        <rFont val="Calibri"/>
        <family val="2"/>
        <scheme val="minor"/>
      </rPr>
      <t>= ((</t>
    </r>
    <r>
      <rPr>
        <b/>
        <sz val="8"/>
        <color rgb="FFFF0000"/>
        <rFont val="Calibri"/>
        <family val="2"/>
        <scheme val="minor"/>
      </rPr>
      <t>C</t>
    </r>
    <r>
      <rPr>
        <b/>
        <sz val="8"/>
        <color theme="1"/>
        <rFont val="Calibri"/>
        <family val="2"/>
        <scheme val="minor"/>
      </rPr>
      <t xml:space="preserve"> - </t>
    </r>
    <r>
      <rPr>
        <b/>
        <sz val="8"/>
        <color rgb="FFFF0000"/>
        <rFont val="Calibri"/>
        <family val="2"/>
        <scheme val="minor"/>
      </rPr>
      <t xml:space="preserve">CC </t>
    </r>
    <r>
      <rPr>
        <b/>
        <sz val="8"/>
        <color theme="1"/>
        <rFont val="Calibri"/>
        <family val="2"/>
        <scheme val="minor"/>
      </rPr>
      <t xml:space="preserve">) / </t>
    </r>
    <r>
      <rPr>
        <b/>
        <sz val="8"/>
        <color rgb="FFFF0000"/>
        <rFont val="Calibri"/>
        <family val="2"/>
        <scheme val="minor"/>
      </rPr>
      <t>C</t>
    </r>
    <r>
      <rPr>
        <b/>
        <sz val="8"/>
        <color theme="1"/>
        <rFont val="Calibri"/>
        <family val="2"/>
        <scheme val="minor"/>
      </rPr>
      <t xml:space="preserve"> ) x 100%</t>
    </r>
  </si>
  <si>
    <r>
      <t xml:space="preserve">*If value for </t>
    </r>
    <r>
      <rPr>
        <b/>
        <sz val="9"/>
        <color rgb="FFFF0000"/>
        <rFont val="Calibri"/>
        <family val="2"/>
        <scheme val="minor"/>
      </rPr>
      <t>DD</t>
    </r>
    <r>
      <rPr>
        <b/>
        <sz val="9"/>
        <color theme="1"/>
        <rFont val="Calibri"/>
        <family val="2"/>
        <scheme val="minor"/>
      </rPr>
      <t xml:space="preserve"> is not greater than or equal to %100 then bioretention is required for treating remaining runoff from impervious area indicated by value </t>
    </r>
    <r>
      <rPr>
        <b/>
        <sz val="9"/>
        <color rgb="FFFF0000"/>
        <rFont val="Calibri"/>
        <family val="2"/>
        <scheme val="minor"/>
      </rPr>
      <t>BB</t>
    </r>
    <r>
      <rPr>
        <b/>
        <sz val="9"/>
        <color theme="1"/>
        <rFont val="Calibri"/>
        <family val="2"/>
        <scheme val="minor"/>
      </rPr>
      <t>. 
  Design and implement bioretention facility in accordance with Humboldt LID Stormwater Manual - Part C.</t>
    </r>
  </si>
  <si>
    <t>**Infiltration Trench/Basin calculations are based on porosity (35%). Increased trench dimensions (volume) are required to meet 55 gallon minimum capacity.</t>
  </si>
  <si>
    <t>Green</t>
  </si>
  <si>
    <t>Fill In [Enter Value]</t>
  </si>
  <si>
    <t>Conversions Used:</t>
  </si>
  <si>
    <t>Red</t>
  </si>
  <si>
    <t>Calculated Value</t>
  </si>
  <si>
    <t>1 inch = 0.083 feet</t>
  </si>
  <si>
    <t>Black</t>
  </si>
  <si>
    <t>Fixed Value/Selectable Value</t>
  </si>
  <si>
    <t>1 cubic foot = 7.48 gallons</t>
  </si>
  <si>
    <t>Regulated Projects Worksheet 2, Version 2.0 - June 29, 2016</t>
  </si>
  <si>
    <t>#  check with agency with project area jurisdiction for requirements</t>
  </si>
  <si>
    <r>
      <t>Infiltration Trench/Basin (55 gallon minimum ~ 21 ft</t>
    </r>
    <r>
      <rPr>
        <b/>
        <vertAlign val="superscript"/>
        <sz val="9"/>
        <rFont val="Calibri"/>
        <family val="2"/>
        <scheme val="minor"/>
      </rPr>
      <t>3**</t>
    </r>
    <r>
      <rPr>
        <b/>
        <sz val="9"/>
        <rFont val="Calibri"/>
        <family val="2"/>
        <scheme val="minor"/>
      </rPr>
      <t>)</t>
    </r>
  </si>
  <si>
    <t>Credit per square foot of impervious area feeding into pervious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</si>
</sst>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9"/>
      <color rgb="FF00B050"/>
      <name val="Calibri"/>
      <family val="2"/>
      <scheme val="minor"/>
    </font>
    <font>
      <b/>
      <vertAlign val="subscript"/>
      <sz val="9"/>
      <color rgb="FFFF0000"/>
      <name val="Calibri"/>
      <family val="2"/>
      <scheme val="minor"/>
    </font>
    <font>
      <b/>
      <vertAlign val="subscript"/>
      <sz val="8"/>
      <color rgb="FFFF0000"/>
      <name val="Calibri"/>
      <family val="2"/>
      <scheme val="minor"/>
    </font>
    <font>
      <b/>
      <vertAlign val="subscript"/>
      <sz val="8"/>
      <color rgb="FF00B050"/>
      <name val="Calibri"/>
      <family val="2"/>
      <scheme val="minor"/>
    </font>
    <font>
      <b/>
      <vertAlign val="superscript"/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color rgb="FF0066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 style="dashDotDot">
        <color auto="1"/>
      </left>
      <right style="dashDotDot">
        <color auto="1"/>
      </right>
      <top style="double">
        <color auto="1"/>
      </top>
      <bottom/>
      <diagonal/>
    </border>
    <border>
      <left style="dashDotDot">
        <color auto="1"/>
      </left>
      <right style="dashDotDot">
        <color auto="1"/>
      </right>
      <top style="thin">
        <color auto="1"/>
      </top>
      <bottom style="thin">
        <color auto="1"/>
      </bottom>
      <diagonal/>
    </border>
    <border>
      <left style="dashDotDot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DotDot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ashDotDot">
        <color auto="1"/>
      </left>
      <right style="medium">
        <color rgb="FF0070C0"/>
      </right>
      <top style="double">
        <color auto="1"/>
      </top>
      <bottom/>
      <diagonal/>
    </border>
    <border>
      <left style="dashDotDot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/>
      <top style="thin">
        <color auto="1"/>
      </top>
      <bottom/>
      <diagonal/>
    </border>
    <border>
      <left/>
      <right style="medium">
        <color rgb="FF0070C0"/>
      </right>
      <top style="thin">
        <color auto="1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 style="double">
        <color auto="1"/>
      </bottom>
      <diagonal/>
    </border>
    <border>
      <left/>
      <right/>
      <top style="thin">
        <color rgb="FF0070C0"/>
      </top>
      <bottom style="double">
        <color auto="1"/>
      </bottom>
      <diagonal/>
    </border>
    <border>
      <left/>
      <right style="medium">
        <color rgb="FF0070C0"/>
      </right>
      <top style="thin">
        <color rgb="FF0070C0"/>
      </top>
      <bottom style="double">
        <color auto="1"/>
      </bottom>
      <diagonal/>
    </border>
    <border>
      <left style="thin">
        <color rgb="FF0070C0"/>
      </left>
      <right style="dashDotDot">
        <color auto="1"/>
      </right>
      <top style="double">
        <color auto="1"/>
      </top>
      <bottom/>
      <diagonal/>
    </border>
    <border>
      <left style="thin">
        <color rgb="FF0070C0"/>
      </left>
      <right style="dashDotDot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FF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5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00B050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 tint="-0.249977111117893"/>
      </left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auto="1"/>
      </top>
      <bottom/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double">
        <color auto="1"/>
      </bottom>
      <diagonal/>
    </border>
    <border>
      <left/>
      <right style="thin">
        <color auto="1"/>
      </right>
      <top style="thin">
        <color theme="4" tint="-0.249977111117893"/>
      </top>
      <bottom style="double">
        <color auto="1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double">
        <color auto="1"/>
      </bottom>
      <diagonal/>
    </border>
    <border>
      <left style="thin">
        <color theme="4" tint="-0.249977111117893"/>
      </left>
      <right/>
      <top style="double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2" fontId="8" fillId="3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 applyProtection="1">
      <alignment horizontal="center" vertical="center" wrapText="1"/>
      <protection locked="0"/>
    </xf>
    <xf numFmtId="0" fontId="2" fillId="0" borderId="64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0" fillId="4" borderId="58" xfId="0" applyFill="1" applyBorder="1" applyProtection="1"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2" fontId="8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2" fontId="10" fillId="3" borderId="33" xfId="0" applyNumberFormat="1" applyFont="1" applyFill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9" fillId="0" borderId="34" xfId="0" quotePrefix="1" applyFont="1" applyBorder="1" applyAlignment="1" applyProtection="1">
      <alignment vertical="center"/>
      <protection locked="0"/>
    </xf>
    <xf numFmtId="0" fontId="2" fillId="0" borderId="56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164" fontId="10" fillId="0" borderId="27" xfId="0" applyNumberFormat="1" applyFont="1" applyBorder="1" applyAlignment="1" applyProtection="1">
      <alignment horizontal="center" vertical="center" wrapText="1"/>
      <protection locked="0"/>
    </xf>
    <xf numFmtId="164" fontId="10" fillId="0" borderId="28" xfId="0" applyNumberFormat="1" applyFont="1" applyBorder="1" applyAlignment="1" applyProtection="1">
      <alignment horizontal="center" vertical="center" wrapText="1"/>
      <protection locked="0"/>
    </xf>
    <xf numFmtId="164" fontId="10" fillId="0" borderId="38" xfId="0" applyNumberFormat="1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1" fontId="10" fillId="0" borderId="8" xfId="0" applyNumberFormat="1" applyFont="1" applyBorder="1" applyAlignment="1" applyProtection="1">
      <alignment horizontal="center" vertical="center" wrapText="1"/>
      <protection locked="0"/>
    </xf>
    <xf numFmtId="1" fontId="10" fillId="0" borderId="40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horizontal="left" vertical="center" wrapText="1"/>
      <protection locked="0"/>
    </xf>
    <xf numFmtId="0" fontId="7" fillId="0" borderId="43" xfId="0" applyFont="1" applyBorder="1" applyAlignment="1" applyProtection="1">
      <alignment horizontal="left" vertical="center" wrapText="1"/>
      <protection locked="0"/>
    </xf>
    <xf numFmtId="1" fontId="10" fillId="0" borderId="28" xfId="0" applyNumberFormat="1" applyFont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64" fontId="8" fillId="0" borderId="28" xfId="0" applyNumberFormat="1" applyFont="1" applyBorder="1" applyAlignment="1" applyProtection="1">
      <alignment horizontal="center" vertical="center"/>
      <protection locked="0"/>
    </xf>
    <xf numFmtId="164" fontId="10" fillId="0" borderId="28" xfId="0" applyNumberFormat="1" applyFont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1" fontId="10" fillId="0" borderId="0" xfId="0" applyNumberFormat="1" applyFont="1" applyBorder="1" applyAlignment="1" applyProtection="1">
      <alignment horizontal="center" vertical="center"/>
      <protection locked="0"/>
    </xf>
    <xf numFmtId="0" fontId="26" fillId="3" borderId="27" xfId="0" applyFont="1" applyFill="1" applyBorder="1" applyAlignment="1" applyProtection="1">
      <alignment horizontal="left" vertical="center"/>
      <protection locked="0"/>
    </xf>
    <xf numFmtId="0" fontId="26" fillId="3" borderId="28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vertical="center"/>
      <protection locked="0"/>
    </xf>
    <xf numFmtId="0" fontId="3" fillId="3" borderId="28" xfId="0" applyFont="1" applyFill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1" fontId="10" fillId="3" borderId="28" xfId="0" applyNumberFormat="1" applyFont="1" applyFill="1" applyBorder="1" applyAlignment="1" applyProtection="1">
      <alignment horizontal="center" vertical="center"/>
      <protection locked="0"/>
    </xf>
    <xf numFmtId="1" fontId="10" fillId="3" borderId="38" xfId="0" applyNumberFormat="1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vertical="center"/>
      <protection locked="0"/>
    </xf>
    <xf numFmtId="1" fontId="10" fillId="3" borderId="45" xfId="0" applyNumberFormat="1" applyFont="1" applyFill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1" fontId="10" fillId="3" borderId="25" xfId="0" applyNumberFormat="1" applyFont="1" applyFill="1" applyBorder="1" applyAlignment="1" applyProtection="1">
      <alignment horizontal="center" vertical="center"/>
      <protection locked="0"/>
    </xf>
    <xf numFmtId="1" fontId="10" fillId="0" borderId="47" xfId="0" applyNumberFormat="1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left" vertical="center" wrapText="1"/>
      <protection locked="0"/>
    </xf>
    <xf numFmtId="0" fontId="2" fillId="3" borderId="25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3" borderId="38" xfId="0" applyFont="1" applyFill="1" applyBorder="1" applyAlignment="1" applyProtection="1">
      <alignment horizontal="center" vertical="center" wrapText="1"/>
      <protection locked="0"/>
    </xf>
    <xf numFmtId="9" fontId="24" fillId="0" borderId="48" xfId="1" applyNumberFormat="1" applyFont="1" applyBorder="1" applyAlignment="1" applyProtection="1">
      <alignment horizontal="center" vertical="center"/>
      <protection locked="0"/>
    </xf>
    <xf numFmtId="9" fontId="10" fillId="0" borderId="28" xfId="1" applyNumberFormat="1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0" fillId="4" borderId="0" xfId="0" applyFill="1" applyBorder="1" applyProtection="1">
      <protection locked="0"/>
    </xf>
    <xf numFmtId="1" fontId="10" fillId="0" borderId="31" xfId="0" applyNumberFormat="1" applyFont="1" applyBorder="1" applyAlignment="1" applyProtection="1">
      <alignment horizontal="center" vertical="center"/>
    </xf>
    <xf numFmtId="1" fontId="10" fillId="0" borderId="39" xfId="0" applyNumberFormat="1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/>
    </xf>
    <xf numFmtId="0" fontId="6" fillId="3" borderId="28" xfId="0" applyFont="1" applyFill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left" vertical="center"/>
    </xf>
    <xf numFmtId="2" fontId="8" fillId="3" borderId="28" xfId="0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vertical="center" wrapText="1"/>
    </xf>
    <xf numFmtId="0" fontId="2" fillId="0" borderId="28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</xf>
    <xf numFmtId="2" fontId="10" fillId="3" borderId="28" xfId="0" applyNumberFormat="1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left" vertical="center" wrapText="1"/>
    </xf>
    <xf numFmtId="0" fontId="3" fillId="3" borderId="28" xfId="0" applyFont="1" applyFill="1" applyBorder="1" applyAlignment="1" applyProtection="1">
      <alignment horizontal="left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left" vertical="center" wrapText="1"/>
    </xf>
    <xf numFmtId="0" fontId="3" fillId="0" borderId="28" xfId="0" applyFont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164" fontId="10" fillId="0" borderId="31" xfId="1" applyNumberFormat="1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vertical="center" wrapText="1"/>
    </xf>
    <xf numFmtId="0" fontId="9" fillId="0" borderId="46" xfId="0" applyFont="1" applyBorder="1" applyAlignment="1" applyProtection="1">
      <alignment vertical="center" wrapText="1"/>
    </xf>
    <xf numFmtId="0" fontId="9" fillId="0" borderId="26" xfId="0" applyFont="1" applyBorder="1" applyAlignment="1" applyProtection="1">
      <alignment vertical="center" wrapText="1"/>
    </xf>
    <xf numFmtId="0" fontId="9" fillId="0" borderId="30" xfId="0" applyFont="1" applyBorder="1" applyAlignment="1" applyProtection="1">
      <alignment vertical="center"/>
    </xf>
    <xf numFmtId="0" fontId="9" fillId="0" borderId="46" xfId="0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/>
    </xf>
    <xf numFmtId="0" fontId="9" fillId="0" borderId="30" xfId="0" quotePrefix="1" applyFont="1" applyBorder="1" applyAlignment="1" applyProtection="1">
      <alignment vertical="center"/>
    </xf>
    <xf numFmtId="0" fontId="9" fillId="0" borderId="46" xfId="0" quotePrefix="1" applyFont="1" applyBorder="1" applyAlignment="1" applyProtection="1">
      <alignment vertical="center"/>
    </xf>
    <xf numFmtId="0" fontId="9" fillId="0" borderId="26" xfId="0" quotePrefix="1" applyFont="1" applyBorder="1" applyAlignment="1" applyProtection="1">
      <alignment vertical="center"/>
    </xf>
    <xf numFmtId="0" fontId="2" fillId="3" borderId="27" xfId="0" applyFont="1" applyFill="1" applyBorder="1" applyAlignment="1" applyProtection="1">
      <alignment horizontal="left" vertical="center"/>
    </xf>
    <xf numFmtId="0" fontId="2" fillId="3" borderId="28" xfId="0" applyFont="1" applyFill="1" applyBorder="1" applyAlignment="1" applyProtection="1">
      <alignment horizontal="left" vertical="center"/>
    </xf>
    <xf numFmtId="0" fontId="3" fillId="3" borderId="44" xfId="0" applyFont="1" applyFill="1" applyBorder="1" applyAlignment="1" applyProtection="1">
      <alignment horizontal="left" vertical="center"/>
    </xf>
    <xf numFmtId="0" fontId="3" fillId="3" borderId="45" xfId="0" applyFont="1" applyFill="1" applyBorder="1" applyAlignment="1" applyProtection="1">
      <alignment horizontal="left" vertical="center"/>
    </xf>
    <xf numFmtId="0" fontId="2" fillId="3" borderId="45" xfId="0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2" fillId="3" borderId="25" xfId="0" applyFont="1" applyFill="1" applyBorder="1" applyAlignment="1" applyProtection="1">
      <alignment horizontal="left" vertical="center"/>
    </xf>
    <xf numFmtId="0" fontId="2" fillId="3" borderId="27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45" xfId="0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1" fontId="11" fillId="0" borderId="30" xfId="0" applyNumberFormat="1" applyFont="1" applyBorder="1" applyAlignment="1" applyProtection="1">
      <alignment vertical="center"/>
    </xf>
    <xf numFmtId="0" fontId="10" fillId="0" borderId="2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vertical="center" wrapText="1"/>
    </xf>
    <xf numFmtId="0" fontId="7" fillId="0" borderId="30" xfId="0" applyFont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6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6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61" xfId="0" applyFont="1" applyFill="1" applyBorder="1" applyAlignment="1" applyProtection="1">
      <alignment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center" vertical="center"/>
    </xf>
    <xf numFmtId="0" fontId="3" fillId="3" borderId="59" xfId="0" applyFont="1" applyFill="1" applyBorder="1" applyAlignment="1" applyProtection="1">
      <alignment horizontal="center" vertical="center"/>
    </xf>
    <xf numFmtId="0" fontId="23" fillId="3" borderId="59" xfId="0" applyFont="1" applyFill="1" applyBorder="1" applyAlignment="1" applyProtection="1">
      <alignment horizontal="left" vertical="center"/>
    </xf>
    <xf numFmtId="0" fontId="7" fillId="3" borderId="59" xfId="0" applyFont="1" applyFill="1" applyBorder="1" applyAlignment="1" applyProtection="1">
      <alignment horizontal="left" vertical="center"/>
    </xf>
    <xf numFmtId="0" fontId="3" fillId="3" borderId="62" xfId="0" applyFont="1" applyFill="1" applyBorder="1" applyAlignment="1" applyProtection="1">
      <alignment vertical="center"/>
    </xf>
    <xf numFmtId="2" fontId="8" fillId="0" borderId="9" xfId="0" applyNumberFormat="1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21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center" vertical="center"/>
    </xf>
    <xf numFmtId="1" fontId="10" fillId="0" borderId="28" xfId="0" applyNumberFormat="1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vertical="center"/>
    </xf>
    <xf numFmtId="0" fontId="8" fillId="3" borderId="28" xfId="0" applyFont="1" applyFill="1" applyBorder="1" applyAlignment="1" applyProtection="1">
      <alignment horizontal="center" vertical="center"/>
    </xf>
    <xf numFmtId="9" fontId="8" fillId="0" borderId="9" xfId="1" applyFont="1" applyBorder="1" applyAlignment="1" applyProtection="1">
      <alignment horizontal="center" vertical="center"/>
    </xf>
    <xf numFmtId="1" fontId="10" fillId="0" borderId="0" xfId="0" applyNumberFormat="1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6600"/>
      <color rgb="FF009900"/>
      <color rgb="FF336600"/>
      <color rgb="FF0080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104775</xdr:rowOff>
    </xdr:from>
    <xdr:to>
      <xdr:col>3</xdr:col>
      <xdr:colOff>819150</xdr:colOff>
      <xdr:row>26</xdr:row>
      <xdr:rowOff>104775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7E830A9-E4E3-4977-B91C-C8DB3EE30C00}"/>
            </a:ext>
          </a:extLst>
        </xdr:cNvPr>
        <xdr:cNvCxnSpPr/>
      </xdr:nvCxnSpPr>
      <xdr:spPr>
        <a:xfrm>
          <a:off x="28575" y="5857875"/>
          <a:ext cx="2619375" cy="0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27</xdr:row>
      <xdr:rowOff>114300</xdr:rowOff>
    </xdr:from>
    <xdr:to>
      <xdr:col>3</xdr:col>
      <xdr:colOff>76200</xdr:colOff>
      <xdr:row>27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31B5BDB-154A-46C9-A200-444C287F9ECB}"/>
            </a:ext>
          </a:extLst>
        </xdr:cNvPr>
        <xdr:cNvCxnSpPr/>
      </xdr:nvCxnSpPr>
      <xdr:spPr>
        <a:xfrm>
          <a:off x="38100" y="6057900"/>
          <a:ext cx="1866900" cy="0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28</xdr:row>
      <xdr:rowOff>104775</xdr:rowOff>
    </xdr:from>
    <xdr:to>
      <xdr:col>2</xdr:col>
      <xdr:colOff>142875</xdr:colOff>
      <xdr:row>28</xdr:row>
      <xdr:rowOff>114300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5CAE2B2D-B7CB-436E-AB5B-514360E4EC1F}"/>
            </a:ext>
          </a:extLst>
        </xdr:cNvPr>
        <xdr:cNvCxnSpPr/>
      </xdr:nvCxnSpPr>
      <xdr:spPr>
        <a:xfrm flipV="1">
          <a:off x="47625" y="6238875"/>
          <a:ext cx="1314450" cy="9525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29</xdr:row>
      <xdr:rowOff>104775</xdr:rowOff>
    </xdr:from>
    <xdr:to>
      <xdr:col>3</xdr:col>
      <xdr:colOff>342900</xdr:colOff>
      <xdr:row>29</xdr:row>
      <xdr:rowOff>104775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E483522-39AF-4956-8BDB-9A55DEB9DD21}"/>
            </a:ext>
          </a:extLst>
        </xdr:cNvPr>
        <xdr:cNvCxnSpPr/>
      </xdr:nvCxnSpPr>
      <xdr:spPr>
        <a:xfrm>
          <a:off x="19050" y="6429375"/>
          <a:ext cx="2152650" cy="0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30</xdr:row>
      <xdr:rowOff>114300</xdr:rowOff>
    </xdr:from>
    <xdr:to>
      <xdr:col>3</xdr:col>
      <xdr:colOff>876300</xdr:colOff>
      <xdr:row>30</xdr:row>
      <xdr:rowOff>123825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404D66EE-BB13-4E78-BE0F-BBB7DD281FFB}"/>
            </a:ext>
          </a:extLst>
        </xdr:cNvPr>
        <xdr:cNvCxnSpPr/>
      </xdr:nvCxnSpPr>
      <xdr:spPr>
        <a:xfrm flipV="1">
          <a:off x="19050" y="6629400"/>
          <a:ext cx="2686050" cy="9525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57</xdr:row>
      <xdr:rowOff>161925</xdr:rowOff>
    </xdr:from>
    <xdr:to>
      <xdr:col>12</xdr:col>
      <xdr:colOff>1333500</xdr:colOff>
      <xdr:row>57</xdr:row>
      <xdr:rowOff>161926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E268002-8B1E-4DE5-9C1E-3484307DE3B8}"/>
            </a:ext>
          </a:extLst>
        </xdr:cNvPr>
        <xdr:cNvCxnSpPr/>
      </xdr:nvCxnSpPr>
      <xdr:spPr>
        <a:xfrm flipV="1">
          <a:off x="57150" y="11163300"/>
          <a:ext cx="7391400" cy="1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114300</xdr:rowOff>
    </xdr:from>
    <xdr:to>
      <xdr:col>10</xdr:col>
      <xdr:colOff>600075</xdr:colOff>
      <xdr:row>27</xdr:row>
      <xdr:rowOff>114300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29E3B6B-271A-4D0D-8299-889E4CB78045}"/>
            </a:ext>
          </a:extLst>
        </xdr:cNvPr>
        <xdr:cNvCxnSpPr/>
      </xdr:nvCxnSpPr>
      <xdr:spPr>
        <a:xfrm>
          <a:off x="3629025" y="6057900"/>
          <a:ext cx="2438400" cy="0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114300</xdr:rowOff>
    </xdr:from>
    <xdr:to>
      <xdr:col>10</xdr:col>
      <xdr:colOff>600075</xdr:colOff>
      <xdr:row>30</xdr:row>
      <xdr:rowOff>114300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2A723F57-6286-4B3D-8148-45BEB97E9E47}"/>
            </a:ext>
          </a:extLst>
        </xdr:cNvPr>
        <xdr:cNvCxnSpPr/>
      </xdr:nvCxnSpPr>
      <xdr:spPr>
        <a:xfrm>
          <a:off x="3629025" y="6629400"/>
          <a:ext cx="2438400" cy="0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114300</xdr:rowOff>
    </xdr:from>
    <xdr:to>
      <xdr:col>7</xdr:col>
      <xdr:colOff>0</xdr:colOff>
      <xdr:row>28</xdr:row>
      <xdr:rowOff>114300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1735755F-6F6A-4841-AD85-F22F8E83FC33}"/>
            </a:ext>
          </a:extLst>
        </xdr:cNvPr>
        <xdr:cNvCxnSpPr/>
      </xdr:nvCxnSpPr>
      <xdr:spPr>
        <a:xfrm>
          <a:off x="3629025" y="6248400"/>
          <a:ext cx="609600" cy="0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30</xdr:row>
      <xdr:rowOff>104775</xdr:rowOff>
    </xdr:from>
    <xdr:to>
      <xdr:col>12</xdr:col>
      <xdr:colOff>619125</xdr:colOff>
      <xdr:row>30</xdr:row>
      <xdr:rowOff>104775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40FC4AA-4FA3-455A-8F8D-338112E420C2}"/>
            </a:ext>
          </a:extLst>
        </xdr:cNvPr>
        <xdr:cNvCxnSpPr/>
      </xdr:nvCxnSpPr>
      <xdr:spPr>
        <a:xfrm>
          <a:off x="6124575" y="6619875"/>
          <a:ext cx="609600" cy="0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27</xdr:row>
      <xdr:rowOff>95250</xdr:rowOff>
    </xdr:from>
    <xdr:to>
      <xdr:col>12</xdr:col>
      <xdr:colOff>866775</xdr:colOff>
      <xdr:row>27</xdr:row>
      <xdr:rowOff>104775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32851C4-AA53-4CE5-BB85-D2848392F778}"/>
            </a:ext>
          </a:extLst>
        </xdr:cNvPr>
        <xdr:cNvCxnSpPr/>
      </xdr:nvCxnSpPr>
      <xdr:spPr>
        <a:xfrm flipV="1">
          <a:off x="6162675" y="6038850"/>
          <a:ext cx="819150" cy="9525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26</xdr:row>
      <xdr:rowOff>114300</xdr:rowOff>
    </xdr:from>
    <xdr:to>
      <xdr:col>7</xdr:col>
      <xdr:colOff>28575</xdr:colOff>
      <xdr:row>26</xdr:row>
      <xdr:rowOff>114300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E9F2381-09B9-43DC-AEFA-2E6B747CD414}"/>
            </a:ext>
          </a:extLst>
        </xdr:cNvPr>
        <xdr:cNvCxnSpPr/>
      </xdr:nvCxnSpPr>
      <xdr:spPr>
        <a:xfrm>
          <a:off x="3657600" y="5867400"/>
          <a:ext cx="609600" cy="0"/>
        </a:xfrm>
        <a:prstGeom prst="line">
          <a:avLst/>
        </a:prstGeom>
        <a:ln w="19050">
          <a:solidFill>
            <a:srgbClr val="006600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0769-DAB2-4BA0-BEFB-161FD742487E}">
  <dimension ref="A1:H22"/>
  <sheetViews>
    <sheetView workbookViewId="0">
      <selection activeCell="A5" sqref="A5:C5"/>
    </sheetView>
  </sheetViews>
  <sheetFormatPr defaultColWidth="8.85546875" defaultRowHeight="12" x14ac:dyDescent="0.25"/>
  <cols>
    <col min="1" max="1" width="34" style="8" customWidth="1"/>
    <col min="2" max="2" width="22.28515625" style="8" bestFit="1" customWidth="1"/>
    <col min="3" max="3" width="14.42578125" style="8" customWidth="1"/>
    <col min="4" max="4" width="10.42578125" style="8" customWidth="1"/>
    <col min="5" max="5" width="2.7109375" style="8" customWidth="1"/>
    <col min="6" max="6" width="10.7109375" style="8" customWidth="1"/>
    <col min="7" max="7" width="26.28515625" style="8" customWidth="1"/>
    <col min="8" max="8" width="29.42578125" style="8" customWidth="1"/>
    <col min="9" max="9" width="26.7109375" style="8" customWidth="1"/>
    <col min="10" max="16384" width="8.85546875" style="8"/>
  </cols>
  <sheetData>
    <row r="1" spans="1:8" ht="33.75" customHeight="1" thickBot="1" x14ac:dyDescent="0.3">
      <c r="A1" s="22" t="s">
        <v>0</v>
      </c>
      <c r="B1" s="23"/>
      <c r="C1" s="23"/>
      <c r="D1" s="23"/>
      <c r="E1" s="23"/>
      <c r="F1" s="23"/>
      <c r="G1" s="24"/>
    </row>
    <row r="2" spans="1:8" ht="90" customHeight="1" thickTop="1" x14ac:dyDescent="0.25">
      <c r="A2" s="14" t="s">
        <v>1</v>
      </c>
      <c r="B2" s="10" t="s">
        <v>2</v>
      </c>
      <c r="C2" s="10" t="s">
        <v>3</v>
      </c>
      <c r="D2" s="25" t="s">
        <v>4</v>
      </c>
      <c r="E2" s="25"/>
      <c r="F2" s="25"/>
      <c r="G2" s="12" t="s">
        <v>5</v>
      </c>
      <c r="H2" s="9"/>
    </row>
    <row r="3" spans="1:8" ht="17.25" customHeight="1" x14ac:dyDescent="0.25">
      <c r="A3" s="16" t="s">
        <v>6</v>
      </c>
      <c r="B3" s="1">
        <v>500</v>
      </c>
      <c r="C3" s="1">
        <v>150</v>
      </c>
      <c r="D3" s="2">
        <f>B3/C3</f>
        <v>3.3333333333333335</v>
      </c>
      <c r="E3" s="3" t="s">
        <v>7</v>
      </c>
      <c r="F3" s="4">
        <f>C3/C3</f>
        <v>1</v>
      </c>
      <c r="G3" s="17" t="str">
        <f>IF(D3 &lt; 3.55,"YES","NO" )</f>
        <v>YES</v>
      </c>
    </row>
    <row r="4" spans="1:8" ht="17.25" customHeight="1" x14ac:dyDescent="0.25">
      <c r="A4" s="16" t="s">
        <v>8</v>
      </c>
      <c r="B4" s="1">
        <v>500</v>
      </c>
      <c r="C4" s="1">
        <v>100</v>
      </c>
      <c r="D4" s="2">
        <f>B4/C4</f>
        <v>5</v>
      </c>
      <c r="E4" s="3" t="s">
        <v>7</v>
      </c>
      <c r="F4" s="4">
        <f>C4/C4</f>
        <v>1</v>
      </c>
      <c r="G4" s="17" t="str">
        <f t="shared" ref="G4" si="0">IF(D4 &lt; 3.55,"YES","NO")</f>
        <v>NO</v>
      </c>
    </row>
    <row r="5" spans="1:8" ht="17.25" customHeight="1" x14ac:dyDescent="0.25">
      <c r="A5" s="15"/>
      <c r="B5" s="11"/>
      <c r="C5" s="11"/>
      <c r="D5" s="5" t="str">
        <f t="shared" ref="D5:D20" si="1">IFERROR( (B5/C5), "")</f>
        <v/>
      </c>
      <c r="E5" s="6" t="s">
        <v>7</v>
      </c>
      <c r="F5" s="7" t="str">
        <f t="shared" ref="F5:F20" si="2" xml:space="preserve"> IFERROR( (C5/C5), "")</f>
        <v/>
      </c>
      <c r="G5" s="13" t="str">
        <f t="shared" ref="G5:G20" si="3">IF(D5 = "", "",IF(D5 &lt; 3.55,"YES","NO"))</f>
        <v/>
      </c>
    </row>
    <row r="6" spans="1:8" ht="17.25" customHeight="1" x14ac:dyDescent="0.25">
      <c r="A6" s="15"/>
      <c r="B6" s="11"/>
      <c r="C6" s="11"/>
      <c r="D6" s="5" t="str">
        <f t="shared" si="1"/>
        <v/>
      </c>
      <c r="E6" s="6" t="s">
        <v>7</v>
      </c>
      <c r="F6" s="7" t="str">
        <f t="shared" si="2"/>
        <v/>
      </c>
      <c r="G6" s="13" t="str">
        <f t="shared" si="3"/>
        <v/>
      </c>
    </row>
    <row r="7" spans="1:8" ht="17.25" customHeight="1" x14ac:dyDescent="0.25">
      <c r="A7" s="15"/>
      <c r="B7" s="11"/>
      <c r="C7" s="11"/>
      <c r="D7" s="5" t="str">
        <f t="shared" si="1"/>
        <v/>
      </c>
      <c r="E7" s="6" t="s">
        <v>7</v>
      </c>
      <c r="F7" s="7" t="str">
        <f t="shared" si="2"/>
        <v/>
      </c>
      <c r="G7" s="13" t="str">
        <f t="shared" si="3"/>
        <v/>
      </c>
    </row>
    <row r="8" spans="1:8" ht="17.25" customHeight="1" x14ac:dyDescent="0.25">
      <c r="A8" s="15"/>
      <c r="B8" s="11"/>
      <c r="C8" s="11"/>
      <c r="D8" s="5" t="str">
        <f t="shared" si="1"/>
        <v/>
      </c>
      <c r="E8" s="6" t="s">
        <v>7</v>
      </c>
      <c r="F8" s="7" t="str">
        <f t="shared" si="2"/>
        <v/>
      </c>
      <c r="G8" s="13" t="str">
        <f t="shared" si="3"/>
        <v/>
      </c>
    </row>
    <row r="9" spans="1:8" ht="17.25" customHeight="1" x14ac:dyDescent="0.25">
      <c r="A9" s="15"/>
      <c r="B9" s="11"/>
      <c r="C9" s="11"/>
      <c r="D9" s="5" t="str">
        <f t="shared" si="1"/>
        <v/>
      </c>
      <c r="E9" s="6" t="s">
        <v>7</v>
      </c>
      <c r="F9" s="7" t="str">
        <f t="shared" si="2"/>
        <v/>
      </c>
      <c r="G9" s="13" t="str">
        <f t="shared" si="3"/>
        <v/>
      </c>
    </row>
    <row r="10" spans="1:8" ht="17.25" customHeight="1" x14ac:dyDescent="0.25">
      <c r="A10" s="15"/>
      <c r="B10" s="11"/>
      <c r="C10" s="11"/>
      <c r="D10" s="5" t="str">
        <f t="shared" si="1"/>
        <v/>
      </c>
      <c r="E10" s="6" t="s">
        <v>7</v>
      </c>
      <c r="F10" s="7" t="str">
        <f t="shared" si="2"/>
        <v/>
      </c>
      <c r="G10" s="13" t="str">
        <f t="shared" si="3"/>
        <v/>
      </c>
    </row>
    <row r="11" spans="1:8" ht="17.25" customHeight="1" x14ac:dyDescent="0.25">
      <c r="A11" s="15"/>
      <c r="B11" s="11"/>
      <c r="C11" s="11"/>
      <c r="D11" s="5" t="str">
        <f t="shared" si="1"/>
        <v/>
      </c>
      <c r="E11" s="6" t="s">
        <v>7</v>
      </c>
      <c r="F11" s="7" t="str">
        <f t="shared" si="2"/>
        <v/>
      </c>
      <c r="G11" s="13" t="str">
        <f t="shared" si="3"/>
        <v/>
      </c>
    </row>
    <row r="12" spans="1:8" ht="17.25" customHeight="1" x14ac:dyDescent="0.25">
      <c r="A12" s="15"/>
      <c r="B12" s="11"/>
      <c r="C12" s="11"/>
      <c r="D12" s="5" t="str">
        <f t="shared" si="1"/>
        <v/>
      </c>
      <c r="E12" s="6" t="s">
        <v>7</v>
      </c>
      <c r="F12" s="7" t="str">
        <f t="shared" si="2"/>
        <v/>
      </c>
      <c r="G12" s="13" t="str">
        <f t="shared" si="3"/>
        <v/>
      </c>
    </row>
    <row r="13" spans="1:8" ht="17.25" customHeight="1" x14ac:dyDescent="0.25">
      <c r="A13" s="15"/>
      <c r="B13" s="11"/>
      <c r="C13" s="11"/>
      <c r="D13" s="5" t="str">
        <f t="shared" si="1"/>
        <v/>
      </c>
      <c r="E13" s="6" t="s">
        <v>7</v>
      </c>
      <c r="F13" s="7" t="str">
        <f t="shared" si="2"/>
        <v/>
      </c>
      <c r="G13" s="13" t="str">
        <f t="shared" si="3"/>
        <v/>
      </c>
    </row>
    <row r="14" spans="1:8" ht="17.25" customHeight="1" x14ac:dyDescent="0.25">
      <c r="A14" s="15"/>
      <c r="B14" s="11"/>
      <c r="C14" s="11"/>
      <c r="D14" s="5" t="str">
        <f t="shared" si="1"/>
        <v/>
      </c>
      <c r="E14" s="6" t="s">
        <v>7</v>
      </c>
      <c r="F14" s="7" t="str">
        <f t="shared" si="2"/>
        <v/>
      </c>
      <c r="G14" s="13" t="str">
        <f t="shared" si="3"/>
        <v/>
      </c>
    </row>
    <row r="15" spans="1:8" ht="17.25" customHeight="1" x14ac:dyDescent="0.25">
      <c r="A15" s="15"/>
      <c r="B15" s="11"/>
      <c r="C15" s="11"/>
      <c r="D15" s="5" t="str">
        <f t="shared" si="1"/>
        <v/>
      </c>
      <c r="E15" s="6" t="s">
        <v>7</v>
      </c>
      <c r="F15" s="7" t="str">
        <f t="shared" si="2"/>
        <v/>
      </c>
      <c r="G15" s="13" t="str">
        <f t="shared" si="3"/>
        <v/>
      </c>
    </row>
    <row r="16" spans="1:8" ht="17.25" customHeight="1" x14ac:dyDescent="0.25">
      <c r="A16" s="15"/>
      <c r="B16" s="11"/>
      <c r="C16" s="11"/>
      <c r="D16" s="5" t="str">
        <f t="shared" si="1"/>
        <v/>
      </c>
      <c r="E16" s="6" t="s">
        <v>7</v>
      </c>
      <c r="F16" s="7" t="str">
        <f t="shared" si="2"/>
        <v/>
      </c>
      <c r="G16" s="13" t="str">
        <f t="shared" si="3"/>
        <v/>
      </c>
    </row>
    <row r="17" spans="1:7" ht="17.25" customHeight="1" x14ac:dyDescent="0.25">
      <c r="A17" s="15"/>
      <c r="B17" s="11"/>
      <c r="C17" s="11"/>
      <c r="D17" s="5" t="str">
        <f t="shared" si="1"/>
        <v/>
      </c>
      <c r="E17" s="6" t="s">
        <v>7</v>
      </c>
      <c r="F17" s="7" t="str">
        <f t="shared" si="2"/>
        <v/>
      </c>
      <c r="G17" s="13" t="str">
        <f t="shared" si="3"/>
        <v/>
      </c>
    </row>
    <row r="18" spans="1:7" ht="17.25" customHeight="1" x14ac:dyDescent="0.25">
      <c r="A18" s="15"/>
      <c r="B18" s="11"/>
      <c r="C18" s="11"/>
      <c r="D18" s="5" t="str">
        <f t="shared" si="1"/>
        <v/>
      </c>
      <c r="E18" s="6" t="s">
        <v>7</v>
      </c>
      <c r="F18" s="7" t="str">
        <f t="shared" si="2"/>
        <v/>
      </c>
      <c r="G18" s="13" t="str">
        <f t="shared" si="3"/>
        <v/>
      </c>
    </row>
    <row r="19" spans="1:7" ht="17.25" customHeight="1" x14ac:dyDescent="0.25">
      <c r="A19" s="15"/>
      <c r="B19" s="11"/>
      <c r="C19" s="11"/>
      <c r="D19" s="5" t="str">
        <f t="shared" si="1"/>
        <v/>
      </c>
      <c r="E19" s="6" t="s">
        <v>7</v>
      </c>
      <c r="F19" s="7" t="str">
        <f t="shared" si="2"/>
        <v/>
      </c>
      <c r="G19" s="13" t="str">
        <f t="shared" si="3"/>
        <v/>
      </c>
    </row>
    <row r="20" spans="1:7" ht="17.25" customHeight="1" x14ac:dyDescent="0.25">
      <c r="A20" s="15"/>
      <c r="B20" s="11"/>
      <c r="C20" s="11"/>
      <c r="D20" s="5" t="str">
        <f t="shared" si="1"/>
        <v/>
      </c>
      <c r="E20" s="6" t="s">
        <v>7</v>
      </c>
      <c r="F20" s="7" t="str">
        <f t="shared" si="2"/>
        <v/>
      </c>
      <c r="G20" s="13" t="str">
        <f t="shared" si="3"/>
        <v/>
      </c>
    </row>
    <row r="21" spans="1:7" ht="24" customHeight="1" x14ac:dyDescent="0.25">
      <c r="A21" s="26" t="s">
        <v>9</v>
      </c>
      <c r="B21" s="27"/>
      <c r="C21" s="27"/>
      <c r="D21" s="27"/>
      <c r="E21" s="27"/>
      <c r="F21" s="27"/>
      <c r="G21" s="28"/>
    </row>
    <row r="22" spans="1:7" ht="57" customHeight="1" thickBot="1" x14ac:dyDescent="0.3">
      <c r="A22" s="29" t="s">
        <v>10</v>
      </c>
      <c r="B22" s="30"/>
      <c r="C22" s="30"/>
      <c r="D22" s="30"/>
      <c r="E22" s="30"/>
      <c r="F22" s="30"/>
      <c r="G22" s="31"/>
    </row>
  </sheetData>
  <sheetProtection sheet="1" objects="1" scenarios="1" formatColumns="0" formatRows="0"/>
  <mergeCells count="4">
    <mergeCell ref="A1:G1"/>
    <mergeCell ref="D2:F2"/>
    <mergeCell ref="A21:G21"/>
    <mergeCell ref="A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0213-F11D-4852-9BEE-EEEFF9224E31}">
  <dimension ref="A1:N67"/>
  <sheetViews>
    <sheetView tabSelected="1" workbookViewId="0">
      <selection activeCell="G19" sqref="G19"/>
    </sheetView>
  </sheetViews>
  <sheetFormatPr defaultRowHeight="15" x14ac:dyDescent="0.25"/>
  <cols>
    <col min="1" max="3" width="9.140625" style="35"/>
    <col min="4" max="4" width="13.85546875" style="35" customWidth="1"/>
    <col min="5" max="5" width="4.85546875" style="35" customWidth="1"/>
    <col min="6" max="6" width="8.28515625" style="35" customWidth="1"/>
    <col min="7" max="7" width="9.140625" style="35"/>
    <col min="8" max="8" width="2.28515625" style="35" customWidth="1"/>
    <col min="9" max="9" width="7" style="35" customWidth="1"/>
    <col min="10" max="10" width="10.5703125" style="35" customWidth="1"/>
    <col min="11" max="11" width="9.140625" style="35"/>
    <col min="12" max="12" width="0.5703125" style="35" customWidth="1"/>
    <col min="13" max="13" width="43.140625" style="35" customWidth="1"/>
    <col min="14" max="16384" width="9.140625" style="35"/>
  </cols>
  <sheetData>
    <row r="1" spans="1:14" ht="35.25" customHeight="1" thickBot="1" x14ac:dyDescent="0.3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4" ht="15.75" thickTop="1" x14ac:dyDescent="0.25">
      <c r="A2" s="153" t="s">
        <v>12</v>
      </c>
      <c r="B2" s="154"/>
      <c r="C2" s="154"/>
      <c r="D2" s="154"/>
      <c r="E2" s="154"/>
      <c r="F2" s="154"/>
      <c r="G2" s="154"/>
      <c r="H2" s="154"/>
      <c r="I2" s="154"/>
      <c r="J2" s="36"/>
      <c r="K2" s="36"/>
      <c r="L2" s="37"/>
      <c r="M2" s="38" t="s">
        <v>13</v>
      </c>
    </row>
    <row r="3" spans="1:14" x14ac:dyDescent="0.25">
      <c r="A3" s="155" t="s">
        <v>14</v>
      </c>
      <c r="B3" s="156"/>
      <c r="C3" s="156"/>
      <c r="D3" s="156"/>
      <c r="E3" s="156"/>
      <c r="F3" s="156"/>
      <c r="G3" s="156"/>
      <c r="H3" s="156"/>
      <c r="I3" s="156"/>
      <c r="J3" s="41"/>
      <c r="K3" s="41"/>
      <c r="L3" s="42"/>
      <c r="M3" s="43"/>
    </row>
    <row r="4" spans="1:14" x14ac:dyDescent="0.25">
      <c r="A4" s="157" t="s">
        <v>15</v>
      </c>
      <c r="B4" s="158"/>
      <c r="C4" s="158"/>
      <c r="D4" s="158"/>
      <c r="E4" s="158"/>
      <c r="F4" s="158"/>
      <c r="G4" s="158"/>
      <c r="H4" s="158"/>
      <c r="I4" s="159" t="s">
        <v>16</v>
      </c>
      <c r="J4" s="18"/>
      <c r="K4" s="45" t="s">
        <v>17</v>
      </c>
      <c r="L4" s="46"/>
      <c r="M4" s="47"/>
      <c r="N4" s="48"/>
    </row>
    <row r="5" spans="1:14" ht="2.25" customHeight="1" x14ac:dyDescent="0.25">
      <c r="A5" s="160"/>
      <c r="B5" s="161"/>
      <c r="C5" s="161"/>
      <c r="D5" s="162"/>
      <c r="E5" s="162"/>
      <c r="F5" s="162"/>
      <c r="G5" s="162"/>
      <c r="H5" s="162"/>
      <c r="I5" s="159"/>
      <c r="J5" s="50"/>
      <c r="K5" s="51"/>
      <c r="L5" s="49"/>
      <c r="M5" s="52"/>
    </row>
    <row r="6" spans="1:14" ht="33.75" x14ac:dyDescent="0.25">
      <c r="A6" s="157" t="s">
        <v>18</v>
      </c>
      <c r="B6" s="158"/>
      <c r="C6" s="158"/>
      <c r="D6" s="158"/>
      <c r="E6" s="158"/>
      <c r="F6" s="158"/>
      <c r="G6" s="158"/>
      <c r="H6" s="158"/>
      <c r="I6" s="163" t="s">
        <v>19</v>
      </c>
      <c r="J6" s="19">
        <v>0.65</v>
      </c>
      <c r="K6" s="53" t="s">
        <v>20</v>
      </c>
      <c r="L6" s="49"/>
      <c r="M6" s="182" t="s">
        <v>21</v>
      </c>
    </row>
    <row r="7" spans="1:14" ht="3" customHeight="1" x14ac:dyDescent="0.25">
      <c r="A7" s="164"/>
      <c r="B7" s="165"/>
      <c r="C7" s="165"/>
      <c r="D7" s="165"/>
      <c r="E7" s="165"/>
      <c r="F7" s="165"/>
      <c r="G7" s="165"/>
      <c r="H7" s="162"/>
      <c r="I7" s="163"/>
      <c r="J7" s="54"/>
      <c r="K7" s="53"/>
      <c r="L7" s="49"/>
      <c r="M7" s="209"/>
    </row>
    <row r="8" spans="1:14" ht="36" customHeight="1" x14ac:dyDescent="0.25">
      <c r="A8" s="166" t="s">
        <v>22</v>
      </c>
      <c r="B8" s="167"/>
      <c r="C8" s="167"/>
      <c r="D8" s="167"/>
      <c r="E8" s="167"/>
      <c r="F8" s="167"/>
      <c r="G8" s="167"/>
      <c r="H8" s="167"/>
      <c r="I8" s="168" t="s">
        <v>23</v>
      </c>
      <c r="J8" s="151">
        <f>J4*J6*(0.083)*(7.48)</f>
        <v>0</v>
      </c>
      <c r="K8" s="55" t="s">
        <v>24</v>
      </c>
      <c r="L8" s="55"/>
      <c r="M8" s="188" t="s">
        <v>25</v>
      </c>
    </row>
    <row r="9" spans="1:14" ht="0.75" customHeight="1" thickBot="1" x14ac:dyDescent="0.3">
      <c r="A9" s="56"/>
      <c r="B9" s="57"/>
      <c r="C9" s="57"/>
      <c r="D9" s="57"/>
      <c r="E9" s="57"/>
      <c r="F9" s="57"/>
      <c r="G9" s="57"/>
      <c r="H9" s="58"/>
      <c r="I9" s="59"/>
      <c r="J9" s="60"/>
      <c r="K9" s="61"/>
      <c r="L9" s="61"/>
      <c r="M9" s="62"/>
    </row>
    <row r="10" spans="1:14" ht="15.75" thickTop="1" x14ac:dyDescent="0.25">
      <c r="A10" s="63" t="s">
        <v>26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5"/>
      <c r="M10" s="66"/>
    </row>
    <row r="11" spans="1:14" ht="22.5" x14ac:dyDescent="0.25">
      <c r="A11" s="67" t="s">
        <v>27</v>
      </c>
      <c r="B11" s="68"/>
      <c r="C11" s="68"/>
      <c r="D11" s="20"/>
      <c r="E11" s="49"/>
      <c r="F11" s="21">
        <v>3.5</v>
      </c>
      <c r="G11" s="69" t="s">
        <v>28</v>
      </c>
      <c r="H11" s="70"/>
      <c r="I11" s="71"/>
      <c r="J11" s="152">
        <f>D11*F11</f>
        <v>0</v>
      </c>
      <c r="K11" s="207" t="s">
        <v>17</v>
      </c>
      <c r="L11" s="161"/>
      <c r="M11" s="208" t="s">
        <v>29</v>
      </c>
    </row>
    <row r="12" spans="1:14" ht="2.25" customHeight="1" x14ac:dyDescent="0.25">
      <c r="A12" s="74"/>
      <c r="B12" s="75"/>
      <c r="C12" s="76"/>
      <c r="D12" s="77"/>
      <c r="E12" s="78"/>
      <c r="F12" s="78"/>
      <c r="G12" s="79"/>
      <c r="H12" s="80"/>
      <c r="I12" s="80"/>
      <c r="J12" s="81"/>
      <c r="K12" s="82"/>
      <c r="L12" s="83"/>
      <c r="M12" s="84"/>
    </row>
    <row r="13" spans="1:14" x14ac:dyDescent="0.25">
      <c r="A13" s="85" t="s">
        <v>30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7"/>
      <c r="M13" s="88"/>
    </row>
    <row r="14" spans="1:14" x14ac:dyDescent="0.25">
      <c r="A14" s="39" t="s">
        <v>31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89"/>
      <c r="M14" s="52"/>
    </row>
    <row r="15" spans="1:14" x14ac:dyDescent="0.25">
      <c r="A15" s="169" t="s">
        <v>32</v>
      </c>
      <c r="B15" s="170"/>
      <c r="C15" s="170"/>
      <c r="D15" s="170"/>
      <c r="E15" s="170"/>
      <c r="F15" s="170"/>
      <c r="G15" s="92" t="s">
        <v>33</v>
      </c>
      <c r="H15" s="92"/>
      <c r="I15" s="92"/>
      <c r="J15" s="92"/>
      <c r="K15" s="92"/>
      <c r="L15" s="49"/>
      <c r="M15" s="52"/>
    </row>
    <row r="16" spans="1:14" x14ac:dyDescent="0.25">
      <c r="A16" s="171" t="s">
        <v>34</v>
      </c>
      <c r="B16" s="172"/>
      <c r="C16" s="172"/>
      <c r="D16" s="172"/>
      <c r="E16" s="172"/>
      <c r="F16" s="159" t="s">
        <v>35</v>
      </c>
      <c r="G16" s="18"/>
      <c r="H16" s="44"/>
      <c r="I16" s="93" t="s">
        <v>36</v>
      </c>
      <c r="J16" s="151">
        <f>G16*100</f>
        <v>0</v>
      </c>
      <c r="K16" s="72" t="s">
        <v>17</v>
      </c>
      <c r="L16" s="72"/>
      <c r="M16" s="188" t="s">
        <v>37</v>
      </c>
    </row>
    <row r="17" spans="1:13" ht="15" customHeight="1" x14ac:dyDescent="0.25">
      <c r="A17" s="173" t="s">
        <v>38</v>
      </c>
      <c r="B17" s="174"/>
      <c r="C17" s="174"/>
      <c r="D17" s="174"/>
      <c r="E17" s="174"/>
      <c r="F17" s="175" t="s">
        <v>39</v>
      </c>
      <c r="G17" s="18"/>
      <c r="H17" s="44"/>
      <c r="I17" s="93" t="s">
        <v>40</v>
      </c>
      <c r="J17" s="151">
        <f>G17*200</f>
        <v>0</v>
      </c>
      <c r="K17" s="72" t="s">
        <v>17</v>
      </c>
      <c r="L17" s="72"/>
      <c r="M17" s="188" t="s">
        <v>41</v>
      </c>
    </row>
    <row r="18" spans="1:13" ht="33.75" customHeight="1" x14ac:dyDescent="0.25">
      <c r="A18" s="176" t="s">
        <v>42</v>
      </c>
      <c r="B18" s="177"/>
      <c r="C18" s="177"/>
      <c r="D18" s="177"/>
      <c r="E18" s="177"/>
      <c r="F18" s="177"/>
      <c r="G18" s="94" t="s">
        <v>43</v>
      </c>
      <c r="H18" s="95"/>
      <c r="I18" s="95"/>
      <c r="J18" s="95"/>
      <c r="K18" s="95"/>
      <c r="L18" s="49"/>
      <c r="M18" s="52"/>
    </row>
    <row r="19" spans="1:13" x14ac:dyDescent="0.25">
      <c r="A19" s="171" t="s">
        <v>44</v>
      </c>
      <c r="B19" s="172"/>
      <c r="C19" s="172"/>
      <c r="D19" s="172"/>
      <c r="E19" s="172"/>
      <c r="F19" s="159" t="s">
        <v>45</v>
      </c>
      <c r="G19" s="18"/>
      <c r="H19" s="44"/>
      <c r="I19" s="93" t="s">
        <v>46</v>
      </c>
      <c r="J19" s="151">
        <f>((($G19/2)^2)*3.14)*0.5</f>
        <v>0</v>
      </c>
      <c r="K19" s="72" t="s">
        <v>17</v>
      </c>
      <c r="L19" s="72"/>
      <c r="M19" s="206" t="s">
        <v>47</v>
      </c>
    </row>
    <row r="20" spans="1:13" x14ac:dyDescent="0.25">
      <c r="A20" s="171" t="s">
        <v>48</v>
      </c>
      <c r="B20" s="172"/>
      <c r="C20" s="172"/>
      <c r="D20" s="172"/>
      <c r="E20" s="172"/>
      <c r="F20" s="159" t="s">
        <v>49</v>
      </c>
      <c r="G20" s="18"/>
      <c r="H20" s="44"/>
      <c r="I20" s="93" t="s">
        <v>50</v>
      </c>
      <c r="J20" s="151">
        <f>((($G20/2)^2)*3.14)*0.5</f>
        <v>0</v>
      </c>
      <c r="K20" s="72" t="s">
        <v>17</v>
      </c>
      <c r="L20" s="72"/>
      <c r="M20" s="206" t="s">
        <v>51</v>
      </c>
    </row>
    <row r="21" spans="1:13" x14ac:dyDescent="0.25">
      <c r="A21" s="171" t="s">
        <v>52</v>
      </c>
      <c r="B21" s="172"/>
      <c r="C21" s="172"/>
      <c r="D21" s="172"/>
      <c r="E21" s="172"/>
      <c r="F21" s="159" t="s">
        <v>53</v>
      </c>
      <c r="G21" s="18"/>
      <c r="H21" s="44"/>
      <c r="I21" s="93" t="s">
        <v>54</v>
      </c>
      <c r="J21" s="151">
        <f>((($G21/2)^2)*3.14)*0.5</f>
        <v>0</v>
      </c>
      <c r="K21" s="72" t="s">
        <v>17</v>
      </c>
      <c r="L21" s="72"/>
      <c r="M21" s="206" t="s">
        <v>55</v>
      </c>
    </row>
    <row r="22" spans="1:13" x14ac:dyDescent="0.25">
      <c r="A22" s="229" t="s">
        <v>56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98"/>
      <c r="M22" s="52"/>
    </row>
    <row r="23" spans="1:13" ht="30.75" customHeight="1" x14ac:dyDescent="0.25">
      <c r="A23" s="173" t="s">
        <v>57</v>
      </c>
      <c r="B23" s="174"/>
      <c r="C23" s="174"/>
      <c r="D23" s="174"/>
      <c r="E23" s="174"/>
      <c r="F23" s="178" t="s">
        <v>58</v>
      </c>
      <c r="G23" s="228">
        <v>2.48</v>
      </c>
      <c r="H23" s="99"/>
      <c r="I23" s="100"/>
      <c r="J23" s="100"/>
      <c r="K23" s="100"/>
      <c r="L23" s="101"/>
      <c r="M23" s="73" t="s">
        <v>59</v>
      </c>
    </row>
    <row r="24" spans="1:13" x14ac:dyDescent="0.25">
      <c r="A24" s="179"/>
      <c r="B24" s="180"/>
      <c r="C24" s="180"/>
      <c r="D24" s="180"/>
      <c r="E24" s="180"/>
      <c r="F24" s="180"/>
      <c r="G24" s="102" t="s">
        <v>60</v>
      </c>
      <c r="H24" s="103"/>
      <c r="I24" s="103"/>
      <c r="J24" s="103"/>
      <c r="K24" s="103"/>
      <c r="L24" s="49"/>
      <c r="M24" s="52"/>
    </row>
    <row r="25" spans="1:13" x14ac:dyDescent="0.25">
      <c r="A25" s="171" t="s">
        <v>61</v>
      </c>
      <c r="B25" s="172"/>
      <c r="C25" s="172"/>
      <c r="D25" s="172"/>
      <c r="E25" s="172"/>
      <c r="F25" s="159" t="s">
        <v>62</v>
      </c>
      <c r="G25" s="18"/>
      <c r="H25" s="44"/>
      <c r="I25" s="93" t="s">
        <v>63</v>
      </c>
      <c r="J25" s="151">
        <f>$G25*$G$23</f>
        <v>0</v>
      </c>
      <c r="K25" s="72" t="s">
        <v>17</v>
      </c>
      <c r="L25" s="72"/>
      <c r="M25" s="104" t="s">
        <v>64</v>
      </c>
    </row>
    <row r="26" spans="1:13" x14ac:dyDescent="0.25">
      <c r="A26" s="171" t="s">
        <v>65</v>
      </c>
      <c r="B26" s="172"/>
      <c r="C26" s="172"/>
      <c r="D26" s="172"/>
      <c r="E26" s="172"/>
      <c r="F26" s="159" t="s">
        <v>66</v>
      </c>
      <c r="G26" s="18"/>
      <c r="H26" s="44"/>
      <c r="I26" s="93" t="s">
        <v>67</v>
      </c>
      <c r="J26" s="151">
        <f>$G26*$G$23</f>
        <v>0</v>
      </c>
      <c r="K26" s="72" t="s">
        <v>17</v>
      </c>
      <c r="L26" s="72"/>
      <c r="M26" s="104" t="s">
        <v>68</v>
      </c>
    </row>
    <row r="27" spans="1:13" x14ac:dyDescent="0.25">
      <c r="A27" s="231" t="s">
        <v>130</v>
      </c>
      <c r="B27" s="232"/>
      <c r="C27" s="232"/>
      <c r="D27" s="232"/>
      <c r="E27" s="232"/>
      <c r="F27" s="232"/>
      <c r="G27" s="233" t="s">
        <v>69</v>
      </c>
      <c r="H27" s="234"/>
      <c r="I27" s="234"/>
      <c r="J27" s="234"/>
      <c r="K27" s="234"/>
      <c r="L27" s="207"/>
      <c r="M27" s="185"/>
    </row>
    <row r="28" spans="1:13" x14ac:dyDescent="0.25">
      <c r="A28" s="235" t="s">
        <v>70</v>
      </c>
      <c r="B28" s="236"/>
      <c r="C28" s="236"/>
      <c r="D28" s="236"/>
      <c r="E28" s="236"/>
      <c r="F28" s="159" t="s">
        <v>71</v>
      </c>
      <c r="G28" s="237">
        <v>0</v>
      </c>
      <c r="H28" s="159"/>
      <c r="I28" s="238" t="s">
        <v>72</v>
      </c>
      <c r="J28" s="151">
        <f>G28*G29*G23*7.48</f>
        <v>0</v>
      </c>
      <c r="K28" s="207" t="s">
        <v>17</v>
      </c>
      <c r="L28" s="207"/>
      <c r="M28" s="239" t="s">
        <v>73</v>
      </c>
    </row>
    <row r="29" spans="1:13" x14ac:dyDescent="0.25">
      <c r="A29" s="235" t="s">
        <v>74</v>
      </c>
      <c r="B29" s="236"/>
      <c r="C29" s="236"/>
      <c r="D29" s="236"/>
      <c r="E29" s="236"/>
      <c r="F29" s="240" t="s">
        <v>75</v>
      </c>
      <c r="G29" s="241">
        <v>0.35</v>
      </c>
      <c r="H29" s="159"/>
      <c r="I29" s="238"/>
      <c r="J29" s="242"/>
      <c r="K29" s="207"/>
      <c r="L29" s="207"/>
      <c r="M29" s="239"/>
    </row>
    <row r="30" spans="1:13" x14ac:dyDescent="0.25">
      <c r="A30" s="229" t="s">
        <v>76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07"/>
      <c r="M30" s="185"/>
    </row>
    <row r="31" spans="1:13" x14ac:dyDescent="0.25">
      <c r="A31" s="243" t="s">
        <v>77</v>
      </c>
      <c r="B31" s="244"/>
      <c r="C31" s="244"/>
      <c r="D31" s="245"/>
      <c r="E31" s="246"/>
      <c r="F31" s="159" t="s">
        <v>78</v>
      </c>
      <c r="G31" s="237">
        <v>0</v>
      </c>
      <c r="H31" s="159"/>
      <c r="I31" s="238" t="s">
        <v>79</v>
      </c>
      <c r="J31" s="151">
        <f>G31*7.48052*1.24</f>
        <v>0</v>
      </c>
      <c r="K31" s="207" t="s">
        <v>17</v>
      </c>
      <c r="L31" s="207"/>
      <c r="M31" s="185" t="s">
        <v>80</v>
      </c>
    </row>
    <row r="32" spans="1:13" x14ac:dyDescent="0.25">
      <c r="A32" s="96" t="s">
        <v>81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8"/>
      <c r="M32" s="52"/>
    </row>
    <row r="33" spans="1:13" x14ac:dyDescent="0.25">
      <c r="A33" s="108" t="s">
        <v>131</v>
      </c>
      <c r="B33" s="109"/>
      <c r="C33" s="109"/>
      <c r="D33" s="109"/>
      <c r="E33" s="109"/>
      <c r="F33" s="109"/>
      <c r="G33" s="109"/>
      <c r="H33" s="110"/>
      <c r="I33" s="44" t="s">
        <v>82</v>
      </c>
      <c r="J33" s="18"/>
      <c r="K33" s="51" t="s">
        <v>17</v>
      </c>
      <c r="L33" s="51"/>
      <c r="M33" s="104" t="s">
        <v>83</v>
      </c>
    </row>
    <row r="34" spans="1:13" x14ac:dyDescent="0.25">
      <c r="A34" s="96" t="s">
        <v>84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8"/>
      <c r="M34" s="104"/>
    </row>
    <row r="35" spans="1:13" x14ac:dyDescent="0.25">
      <c r="A35" s="105" t="s">
        <v>85</v>
      </c>
      <c r="B35" s="106"/>
      <c r="C35" s="106"/>
      <c r="D35" s="106"/>
      <c r="E35" s="106"/>
      <c r="F35" s="106"/>
      <c r="G35" s="106"/>
      <c r="H35" s="110"/>
      <c r="I35" s="44" t="s">
        <v>86</v>
      </c>
      <c r="J35" s="18"/>
      <c r="K35" s="51" t="s">
        <v>17</v>
      </c>
      <c r="L35" s="51"/>
      <c r="M35" s="104" t="s">
        <v>87</v>
      </c>
    </row>
    <row r="36" spans="1:13" x14ac:dyDescent="0.25">
      <c r="A36" s="96" t="s">
        <v>88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8"/>
      <c r="M36" s="104"/>
    </row>
    <row r="37" spans="1:13" x14ac:dyDescent="0.25">
      <c r="A37" s="105" t="s">
        <v>89</v>
      </c>
      <c r="B37" s="106"/>
      <c r="C37" s="106"/>
      <c r="D37" s="106"/>
      <c r="E37" s="106"/>
      <c r="F37" s="106"/>
      <c r="G37" s="106"/>
      <c r="H37" s="110"/>
      <c r="I37" s="44" t="s">
        <v>90</v>
      </c>
      <c r="J37" s="18"/>
      <c r="K37" s="51" t="s">
        <v>17</v>
      </c>
      <c r="L37" s="51"/>
      <c r="M37" s="104" t="s">
        <v>91</v>
      </c>
    </row>
    <row r="38" spans="1:13" x14ac:dyDescent="0.25">
      <c r="A38" s="96" t="s">
        <v>92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8"/>
      <c r="M38" s="104"/>
    </row>
    <row r="39" spans="1:13" ht="15" customHeight="1" x14ac:dyDescent="0.25">
      <c r="A39" s="90" t="s">
        <v>93</v>
      </c>
      <c r="B39" s="91"/>
      <c r="C39" s="91"/>
      <c r="D39" s="91"/>
      <c r="E39" s="91"/>
      <c r="F39" s="91"/>
      <c r="G39" s="91"/>
      <c r="H39" s="111"/>
      <c r="I39" s="44" t="s">
        <v>94</v>
      </c>
      <c r="J39" s="18"/>
      <c r="K39" s="51" t="s">
        <v>17</v>
      </c>
      <c r="L39" s="51"/>
      <c r="M39" s="104" t="s">
        <v>95</v>
      </c>
    </row>
    <row r="40" spans="1:13" x14ac:dyDescent="0.25">
      <c r="A40" s="96" t="s">
        <v>96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8"/>
      <c r="M40" s="104"/>
    </row>
    <row r="41" spans="1:13" x14ac:dyDescent="0.25">
      <c r="A41" s="105" t="s">
        <v>97</v>
      </c>
      <c r="B41" s="106"/>
      <c r="C41" s="106"/>
      <c r="D41" s="106"/>
      <c r="E41" s="106"/>
      <c r="F41" s="106"/>
      <c r="G41" s="106"/>
      <c r="H41" s="110"/>
      <c r="I41" s="44" t="s">
        <v>98</v>
      </c>
      <c r="J41" s="18"/>
      <c r="K41" s="51" t="s">
        <v>17</v>
      </c>
      <c r="L41" s="51"/>
      <c r="M41" s="104" t="s">
        <v>99</v>
      </c>
    </row>
    <row r="42" spans="1:13" x14ac:dyDescent="0.25">
      <c r="A42" s="96" t="s">
        <v>100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8"/>
      <c r="M42" s="104"/>
    </row>
    <row r="43" spans="1:13" x14ac:dyDescent="0.25">
      <c r="A43" s="105" t="s">
        <v>101</v>
      </c>
      <c r="B43" s="106"/>
      <c r="C43" s="106"/>
      <c r="D43" s="106"/>
      <c r="E43" s="106"/>
      <c r="F43" s="106"/>
      <c r="G43" s="106"/>
      <c r="H43" s="110"/>
      <c r="I43" s="44" t="s">
        <v>102</v>
      </c>
      <c r="J43" s="18"/>
      <c r="K43" s="51" t="s">
        <v>17</v>
      </c>
      <c r="L43" s="51"/>
      <c r="M43" s="104" t="s">
        <v>103</v>
      </c>
    </row>
    <row r="44" spans="1:13" ht="3.75" customHeight="1" x14ac:dyDescent="0.25">
      <c r="A44" s="112"/>
      <c r="B44" s="113"/>
      <c r="C44" s="113"/>
      <c r="D44" s="113"/>
      <c r="E44" s="113"/>
      <c r="F44" s="113"/>
      <c r="G44" s="114"/>
      <c r="H44" s="114"/>
      <c r="I44" s="115"/>
      <c r="J44" s="79"/>
      <c r="K44" s="116"/>
      <c r="L44" s="116"/>
      <c r="M44" s="117"/>
    </row>
    <row r="45" spans="1:13" ht="3" customHeight="1" x14ac:dyDescent="0.25">
      <c r="A45" s="118"/>
      <c r="B45" s="119"/>
      <c r="C45" s="119"/>
      <c r="D45" s="120"/>
      <c r="E45" s="120"/>
      <c r="F45" s="120"/>
      <c r="G45" s="120"/>
      <c r="H45" s="120"/>
      <c r="I45" s="121"/>
      <c r="J45" s="50"/>
      <c r="K45" s="122"/>
      <c r="L45" s="122"/>
      <c r="M45" s="123"/>
    </row>
    <row r="46" spans="1:13" ht="24" x14ac:dyDescent="0.25">
      <c r="A46" s="191" t="s">
        <v>104</v>
      </c>
      <c r="B46" s="192"/>
      <c r="C46" s="192"/>
      <c r="D46" s="192"/>
      <c r="E46" s="192"/>
      <c r="F46" s="192"/>
      <c r="G46" s="192"/>
      <c r="H46" s="124" t="s">
        <v>105</v>
      </c>
      <c r="I46" s="125"/>
      <c r="J46" s="151">
        <f>SUM(J11:J43)</f>
        <v>0</v>
      </c>
      <c r="K46" s="72" t="s">
        <v>17</v>
      </c>
      <c r="L46" s="72"/>
      <c r="M46" s="182" t="s">
        <v>106</v>
      </c>
    </row>
    <row r="47" spans="1:13" ht="2.25" customHeight="1" x14ac:dyDescent="0.25">
      <c r="A47" s="193"/>
      <c r="B47" s="194"/>
      <c r="C47" s="194"/>
      <c r="D47" s="195"/>
      <c r="E47" s="195"/>
      <c r="F47" s="195"/>
      <c r="G47" s="195"/>
      <c r="H47" s="126"/>
      <c r="I47" s="127"/>
      <c r="J47" s="81"/>
      <c r="K47" s="128"/>
      <c r="L47" s="128"/>
      <c r="M47" s="183"/>
    </row>
    <row r="48" spans="1:13" ht="1.5" customHeight="1" x14ac:dyDescent="0.25">
      <c r="A48" s="196"/>
      <c r="B48" s="197"/>
      <c r="C48" s="197"/>
      <c r="D48" s="198"/>
      <c r="E48" s="198"/>
      <c r="F48" s="198"/>
      <c r="G48" s="198"/>
      <c r="H48" s="129"/>
      <c r="I48" s="130"/>
      <c r="J48" s="131"/>
      <c r="K48" s="132"/>
      <c r="L48" s="132"/>
      <c r="M48" s="184"/>
    </row>
    <row r="49" spans="1:13" ht="26.25" customHeight="1" x14ac:dyDescent="0.25">
      <c r="A49" s="199" t="s">
        <v>107</v>
      </c>
      <c r="B49" s="200"/>
      <c r="C49" s="200"/>
      <c r="D49" s="200"/>
      <c r="E49" s="200"/>
      <c r="F49" s="200"/>
      <c r="G49" s="200"/>
      <c r="H49" s="124" t="s">
        <v>108</v>
      </c>
      <c r="I49" s="125"/>
      <c r="J49" s="151">
        <f>J4-$J$46</f>
        <v>0</v>
      </c>
      <c r="K49" s="72" t="s">
        <v>17</v>
      </c>
      <c r="L49" s="72"/>
      <c r="M49" s="185" t="s">
        <v>109</v>
      </c>
    </row>
    <row r="50" spans="1:13" ht="2.25" customHeight="1" x14ac:dyDescent="0.25">
      <c r="A50" s="193"/>
      <c r="B50" s="194"/>
      <c r="C50" s="194"/>
      <c r="D50" s="201"/>
      <c r="E50" s="201"/>
      <c r="F50" s="201"/>
      <c r="G50" s="201"/>
      <c r="H50" s="133"/>
      <c r="I50" s="127"/>
      <c r="J50" s="81"/>
      <c r="K50" s="128"/>
      <c r="L50" s="128"/>
      <c r="M50" s="186"/>
    </row>
    <row r="51" spans="1:13" ht="1.5" customHeight="1" x14ac:dyDescent="0.25">
      <c r="A51" s="196"/>
      <c r="B51" s="197"/>
      <c r="C51" s="197"/>
      <c r="D51" s="202"/>
      <c r="E51" s="202"/>
      <c r="F51" s="202"/>
      <c r="G51" s="202"/>
      <c r="H51" s="134"/>
      <c r="I51" s="130"/>
      <c r="J51" s="131"/>
      <c r="K51" s="135"/>
      <c r="L51" s="132"/>
      <c r="M51" s="187"/>
    </row>
    <row r="52" spans="1:13" ht="36" x14ac:dyDescent="0.25">
      <c r="A52" s="199" t="s">
        <v>110</v>
      </c>
      <c r="B52" s="200"/>
      <c r="C52" s="200"/>
      <c r="D52" s="200"/>
      <c r="E52" s="200"/>
      <c r="F52" s="200"/>
      <c r="G52" s="200"/>
      <c r="H52" s="124" t="s">
        <v>111</v>
      </c>
      <c r="I52" s="125"/>
      <c r="J52" s="152">
        <f>J49*J6*(0.083)*(7.48)</f>
        <v>0</v>
      </c>
      <c r="K52" s="136" t="s">
        <v>24</v>
      </c>
      <c r="L52" s="55"/>
      <c r="M52" s="188" t="s">
        <v>112</v>
      </c>
    </row>
    <row r="53" spans="1:13" ht="1.5" customHeight="1" x14ac:dyDescent="0.25">
      <c r="A53" s="193"/>
      <c r="B53" s="194"/>
      <c r="C53" s="194"/>
      <c r="D53" s="201"/>
      <c r="E53" s="201"/>
      <c r="F53" s="201"/>
      <c r="G53" s="201"/>
      <c r="H53" s="133"/>
      <c r="I53" s="127"/>
      <c r="J53" s="81"/>
      <c r="K53" s="137"/>
      <c r="L53" s="137"/>
      <c r="M53" s="189"/>
    </row>
    <row r="54" spans="1:13" ht="2.25" customHeight="1" x14ac:dyDescent="0.25">
      <c r="A54" s="196"/>
      <c r="B54" s="197"/>
      <c r="C54" s="197"/>
      <c r="D54" s="202"/>
      <c r="E54" s="202"/>
      <c r="F54" s="202"/>
      <c r="G54" s="202"/>
      <c r="H54" s="134"/>
      <c r="I54" s="130"/>
      <c r="J54" s="107"/>
      <c r="K54" s="138"/>
      <c r="L54" s="139"/>
      <c r="M54" s="190"/>
    </row>
    <row r="55" spans="1:13" ht="23.25" customHeight="1" x14ac:dyDescent="0.25">
      <c r="A55" s="199" t="s">
        <v>113</v>
      </c>
      <c r="B55" s="200"/>
      <c r="C55" s="200"/>
      <c r="D55" s="200"/>
      <c r="E55" s="200"/>
      <c r="F55" s="200"/>
      <c r="G55" s="200"/>
      <c r="H55" s="140" t="s">
        <v>114</v>
      </c>
      <c r="I55" s="141"/>
      <c r="J55" s="181" t="e">
        <f>((J8-J52)/J8)*100</f>
        <v>#DIV/0!</v>
      </c>
      <c r="K55" s="142" t="s">
        <v>115</v>
      </c>
      <c r="L55" s="143"/>
      <c r="M55" s="185" t="s">
        <v>116</v>
      </c>
    </row>
    <row r="56" spans="1:13" ht="3" customHeight="1" x14ac:dyDescent="0.25">
      <c r="A56" s="144"/>
      <c r="B56" s="145"/>
      <c r="C56" s="145"/>
      <c r="D56" s="145"/>
      <c r="E56" s="145"/>
      <c r="F56" s="145"/>
      <c r="G56" s="145"/>
      <c r="H56" s="145"/>
      <c r="I56" s="145"/>
      <c r="J56" s="83"/>
      <c r="K56" s="83"/>
      <c r="L56" s="145"/>
      <c r="M56" s="146"/>
    </row>
    <row r="57" spans="1:13" ht="27.75" customHeight="1" x14ac:dyDescent="0.25">
      <c r="A57" s="203" t="s">
        <v>117</v>
      </c>
      <c r="B57" s="204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5"/>
    </row>
    <row r="58" spans="1:13" ht="25.5" customHeight="1" x14ac:dyDescent="0.25">
      <c r="A58" s="147" t="s">
        <v>118</v>
      </c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9"/>
    </row>
    <row r="59" spans="1:13" x14ac:dyDescent="0.25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1"/>
    </row>
    <row r="60" spans="1:13" x14ac:dyDescent="0.25">
      <c r="A60" s="212"/>
      <c r="B60" s="213" t="s">
        <v>119</v>
      </c>
      <c r="C60" s="214" t="s">
        <v>120</v>
      </c>
      <c r="D60" s="215"/>
      <c r="E60" s="212"/>
      <c r="F60" s="212"/>
      <c r="G60" s="216" t="s">
        <v>121</v>
      </c>
      <c r="H60" s="212"/>
      <c r="I60" s="212"/>
      <c r="J60" s="212"/>
      <c r="K60" s="212"/>
      <c r="L60" s="212"/>
      <c r="M60" s="217"/>
    </row>
    <row r="61" spans="1:13" x14ac:dyDescent="0.25">
      <c r="A61" s="212"/>
      <c r="B61" s="218"/>
      <c r="C61" s="218"/>
      <c r="D61" s="218"/>
      <c r="E61" s="212"/>
      <c r="F61" s="212"/>
      <c r="G61" s="212"/>
      <c r="H61" s="212"/>
      <c r="I61" s="212"/>
      <c r="J61" s="212"/>
      <c r="K61" s="212"/>
      <c r="L61" s="212"/>
      <c r="M61" s="219"/>
    </row>
    <row r="62" spans="1:13" x14ac:dyDescent="0.25">
      <c r="A62" s="212"/>
      <c r="B62" s="220" t="s">
        <v>122</v>
      </c>
      <c r="C62" s="221" t="s">
        <v>123</v>
      </c>
      <c r="D62" s="215"/>
      <c r="E62" s="212"/>
      <c r="F62" s="212"/>
      <c r="G62" s="222" t="s">
        <v>124</v>
      </c>
      <c r="H62" s="212"/>
      <c r="I62" s="212"/>
      <c r="J62" s="212"/>
      <c r="K62" s="212"/>
      <c r="L62" s="212"/>
      <c r="M62" s="219"/>
    </row>
    <row r="63" spans="1:13" x14ac:dyDescent="0.25">
      <c r="A63" s="212"/>
      <c r="B63" s="218"/>
      <c r="C63" s="218"/>
      <c r="D63" s="218"/>
      <c r="E63" s="212"/>
      <c r="F63" s="212"/>
      <c r="G63" s="212"/>
      <c r="H63" s="212"/>
      <c r="I63" s="212"/>
      <c r="J63" s="212"/>
      <c r="K63" s="212"/>
      <c r="L63" s="212"/>
      <c r="M63" s="219"/>
    </row>
    <row r="64" spans="1:13" ht="18" customHeight="1" x14ac:dyDescent="0.25">
      <c r="A64" s="212"/>
      <c r="B64" s="223" t="s">
        <v>125</v>
      </c>
      <c r="C64" s="215" t="s">
        <v>126</v>
      </c>
      <c r="D64" s="215"/>
      <c r="E64" s="212"/>
      <c r="F64" s="212"/>
      <c r="G64" s="222" t="s">
        <v>127</v>
      </c>
      <c r="H64" s="212"/>
      <c r="I64" s="212"/>
      <c r="J64" s="212"/>
      <c r="K64" s="212"/>
      <c r="L64" s="212"/>
      <c r="M64" s="219"/>
    </row>
    <row r="65" spans="1:13" ht="24.75" customHeight="1" x14ac:dyDescent="0.25">
      <c r="A65" s="224"/>
      <c r="B65" s="225" t="s">
        <v>128</v>
      </c>
      <c r="C65" s="224"/>
      <c r="D65" s="224"/>
      <c r="E65" s="224"/>
      <c r="F65" s="224"/>
      <c r="G65" s="226" t="s">
        <v>129</v>
      </c>
      <c r="H65" s="224"/>
      <c r="I65" s="224"/>
      <c r="J65" s="224"/>
      <c r="K65" s="224"/>
      <c r="L65" s="224"/>
      <c r="M65" s="227"/>
    </row>
    <row r="66" spans="1:13" x14ac:dyDescent="0.25">
      <c r="A66" s="35">
        <v>3.5</v>
      </c>
      <c r="B66" s="35">
        <v>2.48</v>
      </c>
      <c r="C66" s="35">
        <v>0.65</v>
      </c>
      <c r="F66" s="150"/>
    </row>
    <row r="67" spans="1:13" x14ac:dyDescent="0.25">
      <c r="A67" s="35">
        <v>1.3</v>
      </c>
      <c r="B67" s="35">
        <v>1.24</v>
      </c>
      <c r="C67" s="35">
        <v>1.3</v>
      </c>
    </row>
  </sheetData>
  <sheetProtection algorithmName="SHA-512" hashValue="fQfKBbCAz0Uua+J+eYJ5ur8XUJo9zh97qub1IieA264aDErwkhGrHHCKeEgyr12Z8ZQRpnPRgBdbpoEyi8R4fg==" saltValue="4NFfZB4k1CRgvz/5i/tYMw==" spinCount="100000" sheet="1" objects="1" scenarios="1" formatColumns="0" formatRows="0" insertHyperlinks="0"/>
  <mergeCells count="60">
    <mergeCell ref="J2:K2"/>
    <mergeCell ref="A28:E28"/>
    <mergeCell ref="A43:G43"/>
    <mergeCell ref="A33:G33"/>
    <mergeCell ref="A34:K34"/>
    <mergeCell ref="A35:G35"/>
    <mergeCell ref="A36:K36"/>
    <mergeCell ref="A37:G37"/>
    <mergeCell ref="A38:K38"/>
    <mergeCell ref="A39:G39"/>
    <mergeCell ref="A32:K32"/>
    <mergeCell ref="H18:K18"/>
    <mergeCell ref="A19:E19"/>
    <mergeCell ref="A20:E20"/>
    <mergeCell ref="A21:E21"/>
    <mergeCell ref="A22:K22"/>
    <mergeCell ref="H23:K23"/>
    <mergeCell ref="A23:E23"/>
    <mergeCell ref="A27:F27"/>
    <mergeCell ref="H27:K27"/>
    <mergeCell ref="A24:F24"/>
    <mergeCell ref="H24:K24"/>
    <mergeCell ref="A25:E25"/>
    <mergeCell ref="A26:E26"/>
    <mergeCell ref="A30:K30"/>
    <mergeCell ref="A29:E29"/>
    <mergeCell ref="C60:D60"/>
    <mergeCell ref="C62:D62"/>
    <mergeCell ref="C64:D64"/>
    <mergeCell ref="K4:L4"/>
    <mergeCell ref="A4:H4"/>
    <mergeCell ref="A6:H6"/>
    <mergeCell ref="A15:F15"/>
    <mergeCell ref="A52:G52"/>
    <mergeCell ref="H52:I52"/>
    <mergeCell ref="A55:G55"/>
    <mergeCell ref="H55:I55"/>
    <mergeCell ref="A57:M57"/>
    <mergeCell ref="A58:M58"/>
    <mergeCell ref="A46:G46"/>
    <mergeCell ref="H46:I46"/>
    <mergeCell ref="A49:G49"/>
    <mergeCell ref="H49:I49"/>
    <mergeCell ref="A40:K40"/>
    <mergeCell ref="A41:G41"/>
    <mergeCell ref="A42:K42"/>
    <mergeCell ref="G15:K15"/>
    <mergeCell ref="A16:E16"/>
    <mergeCell ref="A17:E17"/>
    <mergeCell ref="A18:F18"/>
    <mergeCell ref="A1:M1"/>
    <mergeCell ref="A11:C11"/>
    <mergeCell ref="G11:I11"/>
    <mergeCell ref="A13:K13"/>
    <mergeCell ref="A14:K14"/>
    <mergeCell ref="A8:H8"/>
    <mergeCell ref="A10:K10"/>
    <mergeCell ref="A3:I3"/>
    <mergeCell ref="J3:K3"/>
    <mergeCell ref="A2:I2"/>
  </mergeCells>
  <dataValidations count="3">
    <dataValidation type="list" allowBlank="1" showInputMessage="1" showErrorMessage="1" promptTitle="SRA Multiplier" prompt="3.5 for Humboldt Bay Area_x000a_1.3 for Shelter Cove" sqref="F11" xr:uid="{028FD17E-E286-47EC-B994-AB5B4B9C576D}">
      <formula1>$A$66:$A$67</formula1>
    </dataValidation>
    <dataValidation type="list" allowBlank="1" showInputMessage="1" showErrorMessage="1" promptTitle="85th Percentile 24-Hour Storm" prompt="0.65 - inch for Humboldt Bay Area_x000a_1.3 - inch for Shelter Cove" sqref="J6" xr:uid="{70C1DE1F-D842-4822-9243-698586FC3C06}">
      <formula1>$C$66:$C$67</formula1>
    </dataValidation>
    <dataValidation type="list" allowBlank="1" showInputMessage="1" showErrorMessage="1" promptTitle="Square Foot Credit Per Gallon" prompt="2.48 for Humboldt Bay Area_x000a_1.24 for Shelter Cove" sqref="G23" xr:uid="{D371CDB8-314D-44B0-B43E-057B5B43D8C8}">
      <formula1>$B$66:$B$67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Regulated Projects Wksht 1</vt:lpstr>
      <vt:lpstr>Regulated Projects Wksht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McDannold</dc:creator>
  <cp:lastModifiedBy>Erin McDannold</cp:lastModifiedBy>
  <dcterms:created xsi:type="dcterms:W3CDTF">2021-10-20T19:09:51Z</dcterms:created>
  <dcterms:modified xsi:type="dcterms:W3CDTF">2021-11-05T15:41:34Z</dcterms:modified>
</cp:coreProperties>
</file>